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903345\Documents\Panda Cross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4" i="1" l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90" i="1"/>
  <c r="C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96" i="1"/>
  <c r="C95" i="1"/>
  <c r="C94" i="1"/>
  <c r="C93" i="1"/>
  <c r="C92" i="1"/>
  <c r="C91" i="1"/>
  <c r="C88" i="1"/>
  <c r="C87" i="1"/>
  <c r="C86" i="1"/>
  <c r="C85" i="1"/>
  <c r="C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L70" i="1"/>
  <c r="K70" i="1"/>
  <c r="J70" i="1"/>
  <c r="I70" i="1"/>
  <c r="H70" i="1"/>
  <c r="G70" i="1"/>
  <c r="F70" i="1"/>
  <c r="E70" i="1"/>
  <c r="D70" i="1"/>
  <c r="C70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M80" i="1" l="1"/>
  <c r="M79" i="1"/>
  <c r="M78" i="1"/>
  <c r="L77" i="1"/>
  <c r="L78" i="1" s="1"/>
  <c r="K77" i="1"/>
  <c r="J77" i="1"/>
  <c r="J78" i="1" s="1"/>
  <c r="I77" i="1"/>
  <c r="H77" i="1"/>
  <c r="H78" i="1" s="1"/>
  <c r="G77" i="1"/>
  <c r="F77" i="1"/>
  <c r="F78" i="1" s="1"/>
  <c r="E77" i="1"/>
  <c r="D77" i="1"/>
  <c r="D78" i="1" s="1"/>
  <c r="L76" i="1"/>
  <c r="K76" i="1"/>
  <c r="K78" i="1" s="1"/>
  <c r="J76" i="1"/>
  <c r="I76" i="1"/>
  <c r="I78" i="1" s="1"/>
  <c r="H76" i="1"/>
  <c r="G76" i="1"/>
  <c r="G78" i="1" s="1"/>
  <c r="F76" i="1"/>
  <c r="E76" i="1"/>
  <c r="E78" i="1" s="1"/>
  <c r="D76" i="1"/>
  <c r="C78" i="1"/>
  <c r="C77" i="1"/>
  <c r="C76" i="1"/>
  <c r="L72" i="1"/>
  <c r="K72" i="1"/>
  <c r="J72" i="1"/>
  <c r="I72" i="1"/>
  <c r="H72" i="1"/>
  <c r="G72" i="1"/>
  <c r="F72" i="1"/>
  <c r="E72" i="1"/>
  <c r="D72" i="1"/>
  <c r="L71" i="1"/>
  <c r="J71" i="1"/>
  <c r="H71" i="1"/>
  <c r="F71" i="1"/>
  <c r="D71" i="1"/>
  <c r="L68" i="1"/>
  <c r="K68" i="1"/>
  <c r="J68" i="1"/>
  <c r="I68" i="1"/>
  <c r="H68" i="1"/>
  <c r="G68" i="1"/>
  <c r="F68" i="1"/>
  <c r="E68" i="1"/>
  <c r="D68" i="1"/>
  <c r="C72" i="1"/>
  <c r="C71" i="1"/>
  <c r="C68" i="1"/>
  <c r="E71" i="1" l="1"/>
  <c r="G71" i="1"/>
  <c r="I71" i="1"/>
  <c r="K71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T27" i="1" l="1"/>
  <c r="W48" i="1" l="1"/>
  <c r="V48" i="1"/>
  <c r="U48" i="1"/>
  <c r="S48" i="1"/>
  <c r="S65" i="1" s="1"/>
  <c r="R48" i="1"/>
  <c r="Q48" i="1"/>
  <c r="Q65" i="1" s="1"/>
  <c r="P48" i="1"/>
  <c r="O48" i="1"/>
  <c r="O65" i="1" s="1"/>
  <c r="N48" i="1"/>
  <c r="M48" i="1"/>
  <c r="M65" i="1" s="1"/>
  <c r="L48" i="1"/>
  <c r="K48" i="1"/>
  <c r="K65" i="1" s="1"/>
  <c r="J48" i="1"/>
  <c r="I48" i="1"/>
  <c r="I65" i="1" s="1"/>
  <c r="H48" i="1"/>
  <c r="G48" i="1"/>
  <c r="G65" i="1" s="1"/>
  <c r="F48" i="1"/>
  <c r="E48" i="1"/>
  <c r="E65" i="1" s="1"/>
  <c r="D48" i="1"/>
  <c r="C48" i="1"/>
  <c r="R65" i="1"/>
  <c r="P65" i="1"/>
  <c r="N65" i="1"/>
  <c r="L65" i="1"/>
  <c r="J65" i="1"/>
  <c r="H65" i="1"/>
  <c r="F65" i="1"/>
  <c r="D65" i="1"/>
  <c r="C65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 l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W47" i="1"/>
  <c r="W30" i="1"/>
  <c r="W23" i="1"/>
  <c r="W22" i="1"/>
  <c r="W20" i="1"/>
  <c r="W15" i="1"/>
  <c r="W16" i="1" s="1"/>
  <c r="W17" i="1" s="1"/>
  <c r="W8" i="1"/>
  <c r="W6" i="1"/>
  <c r="W4" i="1"/>
  <c r="W49" i="1"/>
  <c r="U49" i="1"/>
  <c r="U47" i="1"/>
  <c r="V47" i="1" s="1"/>
  <c r="V30" i="1"/>
  <c r="V31" i="1" s="1"/>
  <c r="U30" i="1"/>
  <c r="U31" i="1" s="1"/>
  <c r="W18" i="1" l="1"/>
  <c r="W31" i="1"/>
  <c r="W7" i="1"/>
  <c r="W9" i="1" s="1"/>
  <c r="W24" i="1" s="1"/>
  <c r="W25" i="1" s="1"/>
  <c r="W13" i="1"/>
  <c r="V49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W26" i="1" l="1"/>
  <c r="W27" i="1"/>
  <c r="W32" i="1" s="1"/>
  <c r="W33" i="1" s="1"/>
  <c r="W35" i="1" s="1"/>
  <c r="W39" i="1" s="1"/>
  <c r="N49" i="1"/>
  <c r="N64" i="1" s="1"/>
  <c r="C49" i="1"/>
  <c r="C64" i="1" s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22" i="1"/>
  <c r="U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45" i="1" l="1"/>
  <c r="W10" i="1" s="1"/>
  <c r="W40" i="1"/>
  <c r="W44" i="1" s="1"/>
  <c r="V4" i="1"/>
  <c r="U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W51" i="1" l="1"/>
  <c r="W52" i="1" s="1"/>
  <c r="V8" i="1"/>
  <c r="U8" i="1"/>
  <c r="P8" i="1"/>
  <c r="Q8" i="1" s="1"/>
  <c r="R8" i="1" s="1"/>
  <c r="S8" i="1" s="1"/>
  <c r="L8" i="1"/>
  <c r="M8" i="1" s="1"/>
  <c r="N8" i="1" s="1"/>
  <c r="I8" i="1"/>
  <c r="J8" i="1" s="1"/>
  <c r="G8" i="1"/>
  <c r="E8" i="1"/>
  <c r="U6" i="1"/>
  <c r="V6" i="1" s="1"/>
  <c r="C7" i="1"/>
  <c r="C9" i="1" s="1"/>
  <c r="C24" i="1" s="1"/>
  <c r="C25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C26" i="1" l="1"/>
  <c r="C27" i="1"/>
  <c r="C61" i="1"/>
  <c r="U7" i="1"/>
  <c r="U9" i="1"/>
  <c r="U24" i="1" s="1"/>
  <c r="U25" i="1" s="1"/>
  <c r="N7" i="1"/>
  <c r="N9" i="1" s="1"/>
  <c r="N24" i="1" s="1"/>
  <c r="N25" i="1" s="1"/>
  <c r="U15" i="1"/>
  <c r="U16" i="1" s="1"/>
  <c r="U17" i="1" s="1"/>
  <c r="U13" i="1"/>
  <c r="U26" i="1" l="1"/>
  <c r="U27" i="1"/>
  <c r="U32" i="1" s="1"/>
  <c r="U33" i="1" s="1"/>
  <c r="U35" i="1" s="1"/>
  <c r="U39" i="1" s="1"/>
  <c r="N26" i="1"/>
  <c r="N27" i="1"/>
  <c r="N61" i="1"/>
  <c r="U18" i="1"/>
  <c r="S15" i="1"/>
  <c r="S16" i="1" s="1"/>
  <c r="S17" i="1" s="1"/>
  <c r="N31" i="1"/>
  <c r="N15" i="1"/>
  <c r="N16" i="1" s="1"/>
  <c r="N17" i="1" s="1"/>
  <c r="N13" i="1"/>
  <c r="U40" i="1" l="1"/>
  <c r="U44" i="1" s="1"/>
  <c r="U45" i="1"/>
  <c r="U10" i="1" s="1"/>
  <c r="U51" i="1" s="1"/>
  <c r="U52" i="1" s="1"/>
  <c r="N32" i="1"/>
  <c r="N33" i="1" s="1"/>
  <c r="N35" i="1" s="1"/>
  <c r="N39" i="1" s="1"/>
  <c r="N60" i="1" s="1"/>
  <c r="N18" i="1"/>
  <c r="N40" i="1" l="1"/>
  <c r="N62" i="1" s="1"/>
  <c r="R15" i="1"/>
  <c r="R16" i="1" s="1"/>
  <c r="R17" i="1" s="1"/>
  <c r="P15" i="1"/>
  <c r="P16" i="1" s="1"/>
  <c r="P17" i="1" s="1"/>
  <c r="O15" i="1"/>
  <c r="O16" i="1" s="1"/>
  <c r="O17" i="1" s="1"/>
  <c r="V15" i="1"/>
  <c r="V16" i="1" s="1"/>
  <c r="V17" i="1" s="1"/>
  <c r="M15" i="1"/>
  <c r="M16" i="1" s="1"/>
  <c r="M17" i="1" s="1"/>
  <c r="L15" i="1"/>
  <c r="L16" i="1" s="1"/>
  <c r="L17" i="1" s="1"/>
  <c r="C31" i="1"/>
  <c r="C32" i="1" s="1"/>
  <c r="C33" i="1" s="1"/>
  <c r="C35" i="1" s="1"/>
  <c r="J15" i="1"/>
  <c r="J16" i="1" s="1"/>
  <c r="J17" i="1" s="1"/>
  <c r="I15" i="1"/>
  <c r="I16" i="1" s="1"/>
  <c r="I17" i="1" s="1"/>
  <c r="H15" i="1"/>
  <c r="H16" i="1" s="1"/>
  <c r="H17" i="1" s="1"/>
  <c r="G15" i="1"/>
  <c r="G16" i="1" s="1"/>
  <c r="G17" i="1" s="1"/>
  <c r="F15" i="1"/>
  <c r="F16" i="1" s="1"/>
  <c r="F17" i="1" s="1"/>
  <c r="D15" i="1"/>
  <c r="D16" i="1" s="1"/>
  <c r="D17" i="1" s="1"/>
  <c r="C15" i="1"/>
  <c r="C16" i="1" s="1"/>
  <c r="C17" i="1" s="1"/>
  <c r="K15" i="1"/>
  <c r="K16" i="1" s="1"/>
  <c r="K17" i="1" s="1"/>
  <c r="Q15" i="1"/>
  <c r="Q16" i="1" s="1"/>
  <c r="Q17" i="1" s="1"/>
  <c r="E15" i="1"/>
  <c r="E16" i="1" s="1"/>
  <c r="E17" i="1" s="1"/>
  <c r="C13" i="1"/>
  <c r="D2" i="1"/>
  <c r="C39" i="1" l="1"/>
  <c r="E2" i="1"/>
  <c r="D49" i="1"/>
  <c r="D64" i="1" s="1"/>
  <c r="D7" i="1"/>
  <c r="D9" i="1" s="1"/>
  <c r="D24" i="1" s="1"/>
  <c r="D25" i="1" s="1"/>
  <c r="D31" i="1"/>
  <c r="D13" i="1"/>
  <c r="D18" i="1" s="1"/>
  <c r="C18" i="1"/>
  <c r="D26" i="1" l="1"/>
  <c r="D27" i="1"/>
  <c r="D32" i="1" s="1"/>
  <c r="D33" i="1" s="1"/>
  <c r="D35" i="1" s="1"/>
  <c r="D39" i="1" s="1"/>
  <c r="D60" i="1" s="1"/>
  <c r="C45" i="1"/>
  <c r="C10" i="1" s="1"/>
  <c r="C60" i="1"/>
  <c r="D61" i="1"/>
  <c r="N44" i="1"/>
  <c r="N63" i="1" s="1"/>
  <c r="N45" i="1"/>
  <c r="N10" i="1" s="1"/>
  <c r="C40" i="1"/>
  <c r="F2" i="1"/>
  <c r="F31" i="1" s="1"/>
  <c r="E49" i="1"/>
  <c r="E64" i="1" s="1"/>
  <c r="E7" i="1"/>
  <c r="E9" i="1" s="1"/>
  <c r="E24" i="1" s="1"/>
  <c r="E25" i="1" s="1"/>
  <c r="E31" i="1"/>
  <c r="E13" i="1"/>
  <c r="E18" i="1" s="1"/>
  <c r="E26" i="1" l="1"/>
  <c r="E61" i="1" s="1"/>
  <c r="E27" i="1"/>
  <c r="E32" i="1" s="1"/>
  <c r="E33" i="1" s="1"/>
  <c r="E35" i="1" s="1"/>
  <c r="C44" i="1"/>
  <c r="C62" i="1"/>
  <c r="N51" i="1"/>
  <c r="D45" i="1"/>
  <c r="D10" i="1" s="1"/>
  <c r="F13" i="1"/>
  <c r="F18" i="1" s="1"/>
  <c r="G2" i="1"/>
  <c r="F49" i="1"/>
  <c r="F64" i="1" s="1"/>
  <c r="F7" i="1"/>
  <c r="F9" i="1" s="1"/>
  <c r="F24" i="1" s="1"/>
  <c r="F25" i="1" s="1"/>
  <c r="F26" i="1" l="1"/>
  <c r="F27" i="1"/>
  <c r="F32" i="1" s="1"/>
  <c r="F33" i="1" s="1"/>
  <c r="F35" i="1" s="1"/>
  <c r="F39" i="1" s="1"/>
  <c r="C51" i="1"/>
  <c r="C52" i="1" s="1"/>
  <c r="C63" i="1"/>
  <c r="F61" i="1"/>
  <c r="D40" i="1"/>
  <c r="E39" i="1"/>
  <c r="H2" i="1"/>
  <c r="G49" i="1"/>
  <c r="G64" i="1" s="1"/>
  <c r="G7" i="1"/>
  <c r="G9" i="1" s="1"/>
  <c r="G24" i="1" s="1"/>
  <c r="G25" i="1" s="1"/>
  <c r="G13" i="1"/>
  <c r="G18" i="1" s="1"/>
  <c r="G31" i="1"/>
  <c r="G26" i="1" l="1"/>
  <c r="G27" i="1"/>
  <c r="G61" i="1"/>
  <c r="F45" i="1"/>
  <c r="F10" i="1" s="1"/>
  <c r="F60" i="1"/>
  <c r="E45" i="1"/>
  <c r="E10" i="1" s="1"/>
  <c r="E60" i="1"/>
  <c r="D44" i="1"/>
  <c r="D63" i="1" s="1"/>
  <c r="D62" i="1"/>
  <c r="F40" i="1"/>
  <c r="E40" i="1"/>
  <c r="G32" i="1"/>
  <c r="G33" i="1" s="1"/>
  <c r="G35" i="1" s="1"/>
  <c r="I2" i="1"/>
  <c r="H49" i="1"/>
  <c r="H64" i="1" s="1"/>
  <c r="H7" i="1"/>
  <c r="H9" i="1" s="1"/>
  <c r="H24" i="1" s="1"/>
  <c r="H25" i="1" s="1"/>
  <c r="H31" i="1"/>
  <c r="H13" i="1"/>
  <c r="H18" i="1" s="1"/>
  <c r="H26" i="1" l="1"/>
  <c r="H27" i="1"/>
  <c r="H61" i="1"/>
  <c r="D51" i="1"/>
  <c r="F44" i="1"/>
  <c r="F51" i="1" s="1"/>
  <c r="F62" i="1"/>
  <c r="E44" i="1"/>
  <c r="E63" i="1" s="1"/>
  <c r="E62" i="1"/>
  <c r="E51" i="1"/>
  <c r="H32" i="1"/>
  <c r="H33" i="1" s="1"/>
  <c r="H35" i="1" s="1"/>
  <c r="H39" i="1" s="1"/>
  <c r="G39" i="1"/>
  <c r="J2" i="1"/>
  <c r="I49" i="1"/>
  <c r="I64" i="1" s="1"/>
  <c r="I7" i="1"/>
  <c r="I9" i="1" s="1"/>
  <c r="I24" i="1" s="1"/>
  <c r="I25" i="1" s="1"/>
  <c r="I31" i="1"/>
  <c r="I13" i="1"/>
  <c r="I18" i="1" s="1"/>
  <c r="I26" i="1" l="1"/>
  <c r="I27" i="1"/>
  <c r="I32" i="1" s="1"/>
  <c r="I33" i="1" s="1"/>
  <c r="I35" i="1" s="1"/>
  <c r="I61" i="1"/>
  <c r="H45" i="1"/>
  <c r="H10" i="1" s="1"/>
  <c r="H60" i="1"/>
  <c r="G45" i="1"/>
  <c r="G10" i="1" s="1"/>
  <c r="G60" i="1"/>
  <c r="F63" i="1"/>
  <c r="G40" i="1"/>
  <c r="H40" i="1"/>
  <c r="K2" i="1"/>
  <c r="J49" i="1"/>
  <c r="J64" i="1" s="1"/>
  <c r="J7" i="1"/>
  <c r="J9" i="1" s="1"/>
  <c r="J24" i="1" s="1"/>
  <c r="J25" i="1" s="1"/>
  <c r="J31" i="1"/>
  <c r="J13" i="1"/>
  <c r="J18" i="1" s="1"/>
  <c r="J26" i="1" l="1"/>
  <c r="J27" i="1"/>
  <c r="J61" i="1"/>
  <c r="H44" i="1"/>
  <c r="H63" i="1" s="1"/>
  <c r="H62" i="1"/>
  <c r="G44" i="1"/>
  <c r="G63" i="1" s="1"/>
  <c r="G62" i="1"/>
  <c r="H51" i="1"/>
  <c r="I39" i="1"/>
  <c r="J32" i="1"/>
  <c r="J33" i="1" s="1"/>
  <c r="J35" i="1" s="1"/>
  <c r="L2" i="1"/>
  <c r="K49" i="1"/>
  <c r="K64" i="1" s="1"/>
  <c r="K7" i="1"/>
  <c r="K9" i="1" s="1"/>
  <c r="K24" i="1" s="1"/>
  <c r="K25" i="1" s="1"/>
  <c r="K13" i="1"/>
  <c r="K18" i="1" s="1"/>
  <c r="K31" i="1"/>
  <c r="K26" i="1" l="1"/>
  <c r="K61" i="1" s="1"/>
  <c r="K27" i="1"/>
  <c r="K32" i="1" s="1"/>
  <c r="K33" i="1" s="1"/>
  <c r="K35" i="1" s="1"/>
  <c r="G51" i="1"/>
  <c r="I45" i="1"/>
  <c r="I10" i="1" s="1"/>
  <c r="I60" i="1"/>
  <c r="I40" i="1"/>
  <c r="J39" i="1"/>
  <c r="M2" i="1"/>
  <c r="L49" i="1"/>
  <c r="L64" i="1" s="1"/>
  <c r="L7" i="1"/>
  <c r="L9" i="1" s="1"/>
  <c r="L24" i="1" s="1"/>
  <c r="L25" i="1" s="1"/>
  <c r="L31" i="1"/>
  <c r="L13" i="1"/>
  <c r="L18" i="1" s="1"/>
  <c r="L26" i="1" l="1"/>
  <c r="L27" i="1"/>
  <c r="L32" i="1" s="1"/>
  <c r="L33" i="1" s="1"/>
  <c r="L35" i="1" s="1"/>
  <c r="L39" i="1" s="1"/>
  <c r="L61" i="1"/>
  <c r="I44" i="1"/>
  <c r="I63" i="1" s="1"/>
  <c r="I62" i="1"/>
  <c r="J45" i="1"/>
  <c r="J10" i="1" s="1"/>
  <c r="J60" i="1"/>
  <c r="I51" i="1"/>
  <c r="J40" i="1"/>
  <c r="K39" i="1"/>
  <c r="M49" i="1"/>
  <c r="M64" i="1" s="1"/>
  <c r="M7" i="1"/>
  <c r="M9" i="1" s="1"/>
  <c r="M24" i="1" s="1"/>
  <c r="M25" i="1" s="1"/>
  <c r="V2" i="1"/>
  <c r="M13" i="1"/>
  <c r="M18" i="1" s="1"/>
  <c r="M31" i="1"/>
  <c r="M26" i="1" l="1"/>
  <c r="M61" i="1" s="1"/>
  <c r="M27" i="1"/>
  <c r="M32" i="1" s="1"/>
  <c r="M33" i="1" s="1"/>
  <c r="M35" i="1" s="1"/>
  <c r="L45" i="1"/>
  <c r="L10" i="1" s="1"/>
  <c r="L60" i="1"/>
  <c r="K45" i="1"/>
  <c r="K10" i="1" s="1"/>
  <c r="K60" i="1"/>
  <c r="J44" i="1"/>
  <c r="J63" i="1" s="1"/>
  <c r="J62" i="1"/>
  <c r="J51" i="1"/>
  <c r="K40" i="1"/>
  <c r="L40" i="1"/>
  <c r="O2" i="1"/>
  <c r="V7" i="1"/>
  <c r="V9" i="1" s="1"/>
  <c r="V24" i="1" s="1"/>
  <c r="V25" i="1" s="1"/>
  <c r="V13" i="1"/>
  <c r="V18" i="1" s="1"/>
  <c r="V26" i="1" l="1"/>
  <c r="V27" i="1"/>
  <c r="V32" i="1" s="1"/>
  <c r="V33" i="1" s="1"/>
  <c r="V35" i="1" s="1"/>
  <c r="V39" i="1" s="1"/>
  <c r="K44" i="1"/>
  <c r="K63" i="1" s="1"/>
  <c r="K62" i="1"/>
  <c r="L44" i="1"/>
  <c r="L63" i="1" s="1"/>
  <c r="L62" i="1"/>
  <c r="M39" i="1"/>
  <c r="P2" i="1"/>
  <c r="O49" i="1"/>
  <c r="O64" i="1" s="1"/>
  <c r="O7" i="1"/>
  <c r="O9" i="1" s="1"/>
  <c r="O24" i="1" s="1"/>
  <c r="O25" i="1" s="1"/>
  <c r="O13" i="1"/>
  <c r="O18" i="1" s="1"/>
  <c r="O31" i="1"/>
  <c r="V40" i="1" l="1"/>
  <c r="V44" i="1" s="1"/>
  <c r="V45" i="1"/>
  <c r="O26" i="1"/>
  <c r="O27" i="1"/>
  <c r="O61" i="1"/>
  <c r="L51" i="1"/>
  <c r="K51" i="1"/>
  <c r="M45" i="1"/>
  <c r="M10" i="1" s="1"/>
  <c r="M60" i="1"/>
  <c r="M40" i="1"/>
  <c r="V10" i="1"/>
  <c r="V51" i="1" s="1"/>
  <c r="V52" i="1" s="1"/>
  <c r="O32" i="1"/>
  <c r="O33" i="1" s="1"/>
  <c r="O35" i="1" s="1"/>
  <c r="Q2" i="1"/>
  <c r="P49" i="1"/>
  <c r="P64" i="1" s="1"/>
  <c r="P7" i="1"/>
  <c r="P9" i="1" s="1"/>
  <c r="P24" i="1" s="1"/>
  <c r="P25" i="1" s="1"/>
  <c r="P13" i="1"/>
  <c r="P18" i="1" s="1"/>
  <c r="P31" i="1"/>
  <c r="P26" i="1" l="1"/>
  <c r="P27" i="1"/>
  <c r="P61" i="1"/>
  <c r="M44" i="1"/>
  <c r="M63" i="1" s="1"/>
  <c r="M62" i="1"/>
  <c r="M51" i="1"/>
  <c r="O39" i="1"/>
  <c r="P32" i="1"/>
  <c r="P33" i="1" s="1"/>
  <c r="P35" i="1" s="1"/>
  <c r="R2" i="1"/>
  <c r="Q49" i="1"/>
  <c r="Q64" i="1" s="1"/>
  <c r="Q7" i="1"/>
  <c r="Q9" i="1" s="1"/>
  <c r="Q24" i="1" s="1"/>
  <c r="Q25" i="1" s="1"/>
  <c r="Q13" i="1"/>
  <c r="Q18" i="1" s="1"/>
  <c r="Q31" i="1"/>
  <c r="Q26" i="1" l="1"/>
  <c r="Q27" i="1"/>
  <c r="Q32" i="1" s="1"/>
  <c r="Q33" i="1" s="1"/>
  <c r="Q35" i="1" s="1"/>
  <c r="O45" i="1"/>
  <c r="O10" i="1" s="1"/>
  <c r="O60" i="1"/>
  <c r="Q61" i="1"/>
  <c r="O40" i="1"/>
  <c r="P39" i="1"/>
  <c r="S2" i="1"/>
  <c r="R49" i="1"/>
  <c r="R64" i="1" s="1"/>
  <c r="R7" i="1"/>
  <c r="R31" i="1"/>
  <c r="R13" i="1"/>
  <c r="R18" i="1" s="1"/>
  <c r="O44" i="1" l="1"/>
  <c r="O63" i="1" s="1"/>
  <c r="O62" i="1"/>
  <c r="P45" i="1"/>
  <c r="P10" i="1" s="1"/>
  <c r="P60" i="1"/>
  <c r="O51" i="1"/>
  <c r="R9" i="1"/>
  <c r="T9" i="1" s="1"/>
  <c r="T11" i="1"/>
  <c r="R24" i="1"/>
  <c r="R25" i="1" s="1"/>
  <c r="P40" i="1"/>
  <c r="Q39" i="1"/>
  <c r="S49" i="1"/>
  <c r="S64" i="1" s="1"/>
  <c r="S7" i="1"/>
  <c r="S13" i="1"/>
  <c r="S18" i="1" s="1"/>
  <c r="S31" i="1"/>
  <c r="R26" i="1" l="1"/>
  <c r="R27" i="1"/>
  <c r="R32" i="1" s="1"/>
  <c r="R33" i="1" s="1"/>
  <c r="R35" i="1" s="1"/>
  <c r="R39" i="1" s="1"/>
  <c r="P44" i="1"/>
  <c r="P63" i="1" s="1"/>
  <c r="P62" i="1"/>
  <c r="Q45" i="1"/>
  <c r="Q10" i="1" s="1"/>
  <c r="Q60" i="1"/>
  <c r="R61" i="1"/>
  <c r="P51" i="1"/>
  <c r="Q40" i="1"/>
  <c r="S9" i="1"/>
  <c r="Q44" i="1" l="1"/>
  <c r="Q51" i="1" s="1"/>
  <c r="Q62" i="1"/>
  <c r="R45" i="1"/>
  <c r="R10" i="1" s="1"/>
  <c r="T10" i="1" s="1"/>
  <c r="R60" i="1"/>
  <c r="R40" i="1"/>
  <c r="S24" i="1"/>
  <c r="S25" i="1" s="1"/>
  <c r="S26" i="1" l="1"/>
  <c r="S27" i="1"/>
  <c r="Q63" i="1"/>
  <c r="S32" i="1"/>
  <c r="S33" i="1" s="1"/>
  <c r="S35" i="1" s="1"/>
  <c r="S39" i="1" s="1"/>
  <c r="S61" i="1"/>
  <c r="R44" i="1"/>
  <c r="R62" i="1"/>
  <c r="S45" i="1" l="1"/>
  <c r="S10" i="1" s="1"/>
  <c r="S60" i="1"/>
  <c r="R63" i="1"/>
  <c r="R51" i="1"/>
  <c r="S40" i="1"/>
  <c r="S44" i="1" l="1"/>
  <c r="S63" i="1" s="1"/>
  <c r="S62" i="1"/>
  <c r="S51" i="1" l="1"/>
</calcChain>
</file>

<file path=xl/sharedStrings.xml><?xml version="1.0" encoding="utf-8"?>
<sst xmlns="http://schemas.openxmlformats.org/spreadsheetml/2006/main" count="200" uniqueCount="99">
  <si>
    <t>km/hr</t>
  </si>
  <si>
    <t>km/s</t>
  </si>
  <si>
    <r>
      <t>km/</t>
    </r>
    <r>
      <rPr>
        <b/>
        <sz val="11"/>
        <color theme="1"/>
        <rFont val="French Script MT"/>
        <family val="4"/>
      </rPr>
      <t>l</t>
    </r>
  </si>
  <si>
    <t>km/kg</t>
  </si>
  <si>
    <t>km/kJ</t>
  </si>
  <si>
    <t>kJ/km</t>
  </si>
  <si>
    <r>
      <t>kW</t>
    </r>
    <r>
      <rPr>
        <b/>
        <vertAlign val="subscript"/>
        <sz val="11"/>
        <color theme="1"/>
        <rFont val="Times New Roman"/>
        <family val="1"/>
      </rPr>
      <t>th</t>
    </r>
  </si>
  <si>
    <r>
      <rPr>
        <b/>
        <sz val="11"/>
        <color theme="1"/>
        <rFont val="French Script MT"/>
        <family val="4"/>
      </rPr>
      <t>l/</t>
    </r>
    <r>
      <rPr>
        <b/>
        <sz val="11"/>
        <color theme="1"/>
        <rFont val="Times New Roman"/>
        <family val="1"/>
      </rPr>
      <t>hr</t>
    </r>
  </si>
  <si>
    <r>
      <t>kW</t>
    </r>
    <r>
      <rPr>
        <b/>
        <vertAlign val="subscript"/>
        <sz val="11"/>
        <color theme="1"/>
        <rFont val="Times New Roman"/>
        <family val="1"/>
      </rPr>
      <t>m</t>
    </r>
  </si>
  <si>
    <t>η</t>
  </si>
  <si>
    <t>marcia</t>
  </si>
  <si>
    <t>I</t>
  </si>
  <si>
    <t>II</t>
  </si>
  <si>
    <t>III</t>
  </si>
  <si>
    <t>IV</t>
  </si>
  <si>
    <t>V</t>
  </si>
  <si>
    <t>VI</t>
  </si>
  <si>
    <t>rpm</t>
  </si>
  <si>
    <t>Pa</t>
  </si>
  <si>
    <t>pressione common rail</t>
  </si>
  <si>
    <t>velocità automobile</t>
  </si>
  <si>
    <t>consumo</t>
  </si>
  <si>
    <t>power - air conditioning</t>
  </si>
  <si>
    <t>discesa</t>
  </si>
  <si>
    <t>piano</t>
  </si>
  <si>
    <t>w/o acceleration</t>
  </si>
  <si>
    <t>gear ratio</t>
  </si>
  <si>
    <t>wheels radius</t>
  </si>
  <si>
    <t>mm</t>
  </si>
  <si>
    <t>hub wheel rpm</t>
  </si>
  <si>
    <t>giri motore - presa dati</t>
  </si>
  <si>
    <t>giri motore - da potenza consumo</t>
  </si>
  <si>
    <t>2800+</t>
  </si>
  <si>
    <t>Nm</t>
  </si>
  <si>
    <t xml:space="preserve">coppia ruota @ 1900 rpm </t>
  </si>
  <si>
    <t>giri motore calcolato da giri ruota</t>
  </si>
  <si>
    <t>coppia alla ruota</t>
  </si>
  <si>
    <t>coppia al motore</t>
  </si>
  <si>
    <t>%</t>
  </si>
  <si>
    <t>pedal to the metal is 100%</t>
  </si>
  <si>
    <t>rendimento turbina</t>
  </si>
  <si>
    <t>°C</t>
  </si>
  <si>
    <r>
      <t>temperatura ingresso aria T</t>
    </r>
    <r>
      <rPr>
        <b/>
        <vertAlign val="subscript"/>
        <sz val="11"/>
        <color theme="1"/>
        <rFont val="Times New Roman"/>
        <family val="1"/>
      </rPr>
      <t>1</t>
    </r>
  </si>
  <si>
    <r>
      <t>temperatura uscita aria T</t>
    </r>
    <r>
      <rPr>
        <b/>
        <vertAlign val="subscript"/>
        <sz val="11"/>
        <color theme="1"/>
        <rFont val="Times New Roman"/>
        <family val="1"/>
      </rPr>
      <t>2</t>
    </r>
  </si>
  <si>
    <t>°K</t>
  </si>
  <si>
    <r>
      <t>temperatura ingresso turbina T</t>
    </r>
    <r>
      <rPr>
        <b/>
        <vertAlign val="subscript"/>
        <sz val="11"/>
        <color theme="1"/>
        <rFont val="Times New Roman"/>
        <family val="1"/>
      </rPr>
      <t>3</t>
    </r>
  </si>
  <si>
    <t>potenza termica turbina</t>
  </si>
  <si>
    <t>portata aria in turbina</t>
  </si>
  <si>
    <t>kg/s</t>
  </si>
  <si>
    <t>potenza meccanica turbina</t>
  </si>
  <si>
    <t>rendimento termodinamico motore</t>
  </si>
  <si>
    <r>
      <t>potenza termica - da km/hr e km/</t>
    </r>
    <r>
      <rPr>
        <b/>
        <sz val="11"/>
        <color theme="1"/>
        <rFont val="French Script MT"/>
        <family val="4"/>
      </rPr>
      <t>l</t>
    </r>
  </si>
  <si>
    <t>consumo combustibile turbina</t>
  </si>
  <si>
    <t>consumo totale</t>
  </si>
  <si>
    <t>consumo motore</t>
  </si>
  <si>
    <t>potenza termica motore</t>
  </si>
  <si>
    <t>potenza meccanica resistente totale</t>
  </si>
  <si>
    <t>potenza meccanica motore - at piston</t>
  </si>
  <si>
    <t>piston friction</t>
  </si>
  <si>
    <t>air intake losses</t>
  </si>
  <si>
    <t>water pump + alternator w/o air cond.</t>
  </si>
  <si>
    <t>transmission</t>
  </si>
  <si>
    <t>here we are at cranckshaft - bench</t>
  </si>
  <si>
    <t>bearings</t>
  </si>
  <si>
    <t>tires</t>
  </si>
  <si>
    <t>where the tire hits the road</t>
  </si>
  <si>
    <t>plus turbine</t>
  </si>
  <si>
    <t>air drag and wake resistance</t>
  </si>
  <si>
    <t>of which from engine</t>
  </si>
  <si>
    <t>consumo totale - dati</t>
  </si>
  <si>
    <t>consumo totale - corretto</t>
  </si>
  <si>
    <t>force</t>
  </si>
  <si>
    <t>N</t>
  </si>
  <si>
    <t>acceleration</t>
  </si>
  <si>
    <r>
      <t>m/s</t>
    </r>
    <r>
      <rPr>
        <b/>
        <vertAlign val="superscript"/>
        <sz val="11"/>
        <color theme="1"/>
        <rFont val="Times New Roman"/>
        <family val="1"/>
      </rPr>
      <t>2</t>
    </r>
  </si>
  <si>
    <t>g</t>
  </si>
  <si>
    <t>time to get to next velocity</t>
  </si>
  <si>
    <t>s</t>
  </si>
  <si>
    <t>total time</t>
  </si>
  <si>
    <t>transm+tires+air</t>
  </si>
  <si>
    <t>Pav max revol</t>
  </si>
  <si>
    <t>t to add 10 km/hr</t>
  </si>
  <si>
    <t>time to shift gear 4 times</t>
  </si>
  <si>
    <t>Da zero a 100 km/hr - minimo consumo</t>
  </si>
  <si>
    <t>Da zero a 100 km/hr - at max rev up</t>
  </si>
  <si>
    <t>deg</t>
  </si>
  <si>
    <t>highways</t>
  </si>
  <si>
    <t>local roads</t>
  </si>
  <si>
    <t>curb weight</t>
  </si>
  <si>
    <t>kg</t>
  </si>
  <si>
    <r>
      <t>incline                                                   kW</t>
    </r>
    <r>
      <rPr>
        <b/>
        <vertAlign val="subscript"/>
        <sz val="11"/>
        <color theme="1"/>
        <rFont val="Times New Roman"/>
        <family val="1"/>
      </rPr>
      <t>m</t>
    </r>
  </si>
  <si>
    <r>
      <t>max                                                       kW</t>
    </r>
    <r>
      <rPr>
        <b/>
        <vertAlign val="subscript"/>
        <sz val="11"/>
        <color theme="1"/>
        <rFont val="Times New Roman"/>
        <family val="1"/>
      </rPr>
      <t>m</t>
    </r>
  </si>
  <si>
    <t xml:space="preserve">incline                                               </t>
  </si>
  <si>
    <t xml:space="preserve">max                                              </t>
  </si>
  <si>
    <t>INCLINE ALONE</t>
  </si>
  <si>
    <t>INCLINE + TOTAL POWER</t>
  </si>
  <si>
    <t>(INCLINE ALONE)/(INCLINE+TOTAL POWER)</t>
  </si>
  <si>
    <t>FUEL CONSUMPTION WITH INCLINE</t>
  </si>
  <si>
    <r>
      <t>incline                                                         km/</t>
    </r>
    <r>
      <rPr>
        <b/>
        <sz val="11"/>
        <color theme="1"/>
        <rFont val="Gigi"/>
        <family val="5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</si>
</sst>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French Script MT"/>
      <family val="4"/>
    </font>
    <font>
      <b/>
      <vertAlign val="subscript"/>
      <sz val="11"/>
      <color theme="1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B0F0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Gigi"/>
      <family val="5"/>
    </font>
    <font>
      <sz val="11"/>
      <color rgb="FF00B0F0"/>
      <name val="Times New Roman"/>
      <family val="1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2" fontId="0" fillId="0" borderId="0" xfId="0" applyNumberFormat="1"/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/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/>
    <xf numFmtId="166" fontId="0" fillId="0" borderId="0" xfId="0" applyNumberFormat="1" applyAlignment="1">
      <alignment horizont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/>
    <xf numFmtId="165" fontId="14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Foglio1!$C$59:$S$59</c:f>
              <c:numCache>
                <c:formatCode>0.0</c:formatCode>
                <c:ptCount val="17"/>
                <c:pt idx="0">
                  <c:v>10</c:v>
                </c:pt>
                <c:pt idx="1">
                  <c:v>12</c:v>
                </c:pt>
                <c:pt idx="2">
                  <c:v>13.5</c:v>
                </c:pt>
                <c:pt idx="3">
                  <c:v>17.5</c:v>
                </c:pt>
                <c:pt idx="4">
                  <c:v>19</c:v>
                </c:pt>
                <c:pt idx="5">
                  <c:v>21.5</c:v>
                </c:pt>
                <c:pt idx="6">
                  <c:v>21</c:v>
                </c:pt>
                <c:pt idx="7">
                  <c:v>20</c:v>
                </c:pt>
                <c:pt idx="8">
                  <c:v>22.5</c:v>
                </c:pt>
                <c:pt idx="9">
                  <c:v>15</c:v>
                </c:pt>
                <c:pt idx="10">
                  <c:v>13</c:v>
                </c:pt>
                <c:pt idx="11">
                  <c:v>13.4</c:v>
                </c:pt>
                <c:pt idx="12">
                  <c:v>11.6</c:v>
                </c:pt>
                <c:pt idx="13">
                  <c:v>11</c:v>
                </c:pt>
                <c:pt idx="14">
                  <c:v>7</c:v>
                </c:pt>
                <c:pt idx="15">
                  <c:v>5</c:v>
                </c:pt>
                <c:pt idx="16">
                  <c:v>4.8</c:v>
                </c:pt>
              </c:numCache>
            </c:numRef>
          </c:val>
          <c:smooth val="0"/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Foglio1!$C$60:$S$60</c:f>
              <c:numCache>
                <c:formatCode>0.0</c:formatCode>
                <c:ptCount val="17"/>
                <c:pt idx="0">
                  <c:v>1.5307994279436934</c:v>
                </c:pt>
                <c:pt idx="1">
                  <c:v>2.5793280340350129</c:v>
                </c:pt>
                <c:pt idx="2">
                  <c:v>3.3693830097939328</c:v>
                </c:pt>
                <c:pt idx="3">
                  <c:v>3.5129458311989481</c:v>
                </c:pt>
                <c:pt idx="4">
                  <c:v>3.9973637005518383</c:v>
                </c:pt>
                <c:pt idx="5">
                  <c:v>4.2952263960908947</c:v>
                </c:pt>
                <c:pt idx="6">
                  <c:v>5.1040543471766782</c:v>
                </c:pt>
                <c:pt idx="7">
                  <c:v>6.115494564428821</c:v>
                </c:pt>
                <c:pt idx="8">
                  <c:v>6.1650892395473047</c:v>
                </c:pt>
                <c:pt idx="9">
                  <c:v>10.229043130081758</c:v>
                </c:pt>
                <c:pt idx="10">
                  <c:v>12.998621253641247</c:v>
                </c:pt>
                <c:pt idx="11">
                  <c:v>13.676508368285518</c:v>
                </c:pt>
                <c:pt idx="12">
                  <c:v>17.244002493357652</c:v>
                </c:pt>
                <c:pt idx="13">
                  <c:v>19.599223454446427</c:v>
                </c:pt>
                <c:pt idx="14">
                  <c:v>32.890452002485219</c:v>
                </c:pt>
                <c:pt idx="15">
                  <c:v>49.38995161722908</c:v>
                </c:pt>
                <c:pt idx="16">
                  <c:v>54.462442173865298</c:v>
                </c:pt>
              </c:numCache>
            </c:numRef>
          </c:val>
          <c:smooth val="0"/>
        </c:ser>
        <c:ser>
          <c:idx val="3"/>
          <c:order val="2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Foglio1!$C$61:$S$61</c:f>
              <c:numCache>
                <c:formatCode>0.0</c:formatCode>
                <c:ptCount val="17"/>
                <c:pt idx="0">
                  <c:v>0.45843477568842472</c:v>
                </c:pt>
                <c:pt idx="1">
                  <c:v>0.69897609238983061</c:v>
                </c:pt>
                <c:pt idx="2">
                  <c:v>1.0940495359145175</c:v>
                </c:pt>
                <c:pt idx="3">
                  <c:v>1.0153613977161593</c:v>
                </c:pt>
                <c:pt idx="4">
                  <c:v>1.2786032415684974</c:v>
                </c:pt>
                <c:pt idx="5">
                  <c:v>1.2253544412214159</c:v>
                </c:pt>
                <c:pt idx="6">
                  <c:v>1.5248855268533175</c:v>
                </c:pt>
                <c:pt idx="7">
                  <c:v>1.851646711179028</c:v>
                </c:pt>
                <c:pt idx="8">
                  <c:v>1.7363533145818366</c:v>
                </c:pt>
                <c:pt idx="9">
                  <c:v>3.0011044943389762</c:v>
                </c:pt>
                <c:pt idx="10">
                  <c:v>3.7728170785975705</c:v>
                </c:pt>
                <c:pt idx="11">
                  <c:v>4.180109831400717</c:v>
                </c:pt>
                <c:pt idx="12">
                  <c:v>4.9319133686452679</c:v>
                </c:pt>
                <c:pt idx="13">
                  <c:v>5.564209954369022</c:v>
                </c:pt>
                <c:pt idx="14">
                  <c:v>9.6199409113685164</c:v>
                </c:pt>
                <c:pt idx="15">
                  <c:v>13.729868718572904</c:v>
                </c:pt>
                <c:pt idx="16">
                  <c:v>15.662889709214094</c:v>
                </c:pt>
              </c:numCache>
            </c:numRef>
          </c:val>
          <c:smooth val="0"/>
        </c:ser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Foglio1!$C$62:$S$62</c:f>
              <c:numCache>
                <c:formatCode>0.0</c:formatCode>
                <c:ptCount val="17"/>
                <c:pt idx="0">
                  <c:v>1.989234203632118</c:v>
                </c:pt>
                <c:pt idx="1">
                  <c:v>3.2783041264248434</c:v>
                </c:pt>
                <c:pt idx="2">
                  <c:v>4.46343254570845</c:v>
                </c:pt>
                <c:pt idx="3">
                  <c:v>4.5283072289151072</c:v>
                </c:pt>
                <c:pt idx="4">
                  <c:v>5.2759669421203359</c:v>
                </c:pt>
                <c:pt idx="5">
                  <c:v>5.5205808373123109</c:v>
                </c:pt>
                <c:pt idx="6">
                  <c:v>6.6289398740299958</c:v>
                </c:pt>
                <c:pt idx="7">
                  <c:v>7.9671412756078492</c:v>
                </c:pt>
                <c:pt idx="8">
                  <c:v>7.9014425541291411</c:v>
                </c:pt>
                <c:pt idx="9">
                  <c:v>13.230147624420734</c:v>
                </c:pt>
                <c:pt idx="10">
                  <c:v>16.771438332238816</c:v>
                </c:pt>
                <c:pt idx="11">
                  <c:v>17.856618199686235</c:v>
                </c:pt>
                <c:pt idx="12">
                  <c:v>22.17591586200292</c:v>
                </c:pt>
                <c:pt idx="13">
                  <c:v>25.16343340881545</c:v>
                </c:pt>
                <c:pt idx="14">
                  <c:v>42.510392913853735</c:v>
                </c:pt>
                <c:pt idx="15">
                  <c:v>63.119820335801982</c:v>
                </c:pt>
                <c:pt idx="16">
                  <c:v>70.125331883079397</c:v>
                </c:pt>
              </c:numCache>
            </c:numRef>
          </c:val>
          <c:smooth val="0"/>
        </c:ser>
        <c:ser>
          <c:idx val="5"/>
          <c:order val="4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Foglio1!$C$63:$S$63</c:f>
              <c:numCache>
                <c:formatCode>0.0</c:formatCode>
                <c:ptCount val="17"/>
                <c:pt idx="0">
                  <c:v>1.3566258991298461</c:v>
                </c:pt>
                <c:pt idx="1">
                  <c:v>2.2357509613557198</c:v>
                </c:pt>
                <c:pt idx="2">
                  <c:v>3.0439895812524314</c:v>
                </c:pt>
                <c:pt idx="3">
                  <c:v>3.0882330772044404</c:v>
                </c:pt>
                <c:pt idx="4">
                  <c:v>3.5981250390549948</c:v>
                </c:pt>
                <c:pt idx="5">
                  <c:v>3.7649478017535984</c:v>
                </c:pt>
                <c:pt idx="6">
                  <c:v>4.5208309310504724</c:v>
                </c:pt>
                <c:pt idx="7">
                  <c:v>5.4334628757041425</c:v>
                </c:pt>
                <c:pt idx="8">
                  <c:v>5.3886573988352078</c:v>
                </c:pt>
                <c:pt idx="9">
                  <c:v>9.0227489974929505</c:v>
                </c:pt>
                <c:pt idx="10">
                  <c:v>11.437852599573555</c:v>
                </c:pt>
                <c:pt idx="11">
                  <c:v>12.177927906294816</c:v>
                </c:pt>
                <c:pt idx="12">
                  <c:v>15.123619803232199</c:v>
                </c:pt>
                <c:pt idx="13">
                  <c:v>17.161058969877594</c:v>
                </c:pt>
                <c:pt idx="14">
                  <c:v>28.991407800961625</c:v>
                </c:pt>
                <c:pt idx="15">
                  <c:v>43.046707551891572</c:v>
                </c:pt>
                <c:pt idx="16">
                  <c:v>47.824354338950009</c:v>
                </c:pt>
              </c:numCache>
            </c:numRef>
          </c:val>
          <c:smooth val="0"/>
        </c:ser>
        <c:ser>
          <c:idx val="6"/>
          <c:order val="5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Foglio1!$C$64:$S$64</c:f>
              <c:numCache>
                <c:formatCode>0.0</c:formatCode>
                <c:ptCount val="17"/>
                <c:pt idx="0">
                  <c:v>2.0077558788257992</c:v>
                </c:pt>
                <c:pt idx="1">
                  <c:v>2.2320470306063922</c:v>
                </c:pt>
                <c:pt idx="2">
                  <c:v>2.5494087282965743</c:v>
                </c:pt>
                <c:pt idx="3">
                  <c:v>3.0063762448511389</c:v>
                </c:pt>
                <c:pt idx="4">
                  <c:v>3.6494848532248811</c:v>
                </c:pt>
                <c:pt idx="5">
                  <c:v>4.525269826372595</c:v>
                </c:pt>
                <c:pt idx="6">
                  <c:v>5.6802664372490739</c:v>
                </c:pt>
                <c:pt idx="7">
                  <c:v>7.1610099588091138</c:v>
                </c:pt>
                <c:pt idx="8">
                  <c:v>9.0140356640075083</c:v>
                </c:pt>
                <c:pt idx="9">
                  <c:v>11.285878825799049</c:v>
                </c:pt>
                <c:pt idx="10">
                  <c:v>14.023074717138536</c:v>
                </c:pt>
                <c:pt idx="11">
                  <c:v>17.27215861098076</c:v>
                </c:pt>
                <c:pt idx="12">
                  <c:v>21.079665780280514</c:v>
                </c:pt>
                <c:pt idx="13">
                  <c:v>25.492131497992595</c:v>
                </c:pt>
                <c:pt idx="14">
                  <c:v>30.556091037071795</c:v>
                </c:pt>
                <c:pt idx="15">
                  <c:v>36.318079670472912</c:v>
                </c:pt>
                <c:pt idx="16">
                  <c:v>42.824632671150731</c:v>
                </c:pt>
              </c:numCache>
            </c:numRef>
          </c:val>
          <c:smooth val="0"/>
        </c:ser>
        <c:ser>
          <c:idx val="7"/>
          <c:order val="6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Foglio1!$C$65:$S$65</c:f>
              <c:numCache>
                <c:formatCode>0.00</c:formatCode>
                <c:ptCount val="17"/>
                <c:pt idx="0">
                  <c:v>7.7558788257990506E-3</c:v>
                </c:pt>
                <c:pt idx="1">
                  <c:v>6.2047030606392405E-2</c:v>
                </c:pt>
                <c:pt idx="2">
                  <c:v>0.20940872829657436</c:v>
                </c:pt>
                <c:pt idx="3">
                  <c:v>0.49637624485113924</c:v>
                </c:pt>
                <c:pt idx="4">
                  <c:v>0.96948485322488132</c:v>
                </c:pt>
                <c:pt idx="5">
                  <c:v>1.6752698263725949</c:v>
                </c:pt>
                <c:pt idx="6">
                  <c:v>2.6602664372490743</c:v>
                </c:pt>
                <c:pt idx="7">
                  <c:v>3.9710099588091139</c:v>
                </c:pt>
                <c:pt idx="8">
                  <c:v>5.654035664007508</c:v>
                </c:pt>
                <c:pt idx="9">
                  <c:v>7.7558788257990505</c:v>
                </c:pt>
                <c:pt idx="10">
                  <c:v>10.323074717138537</c:v>
                </c:pt>
                <c:pt idx="11">
                  <c:v>13.402158610980759</c:v>
                </c:pt>
                <c:pt idx="12">
                  <c:v>17.039665780280515</c:v>
                </c:pt>
                <c:pt idx="13">
                  <c:v>21.282131497992594</c:v>
                </c:pt>
                <c:pt idx="14">
                  <c:v>26.176091037071796</c:v>
                </c:pt>
                <c:pt idx="15">
                  <c:v>31.768079670472911</c:v>
                </c:pt>
                <c:pt idx="16">
                  <c:v>38.104632671150732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85194000"/>
        <c:axId val="-485193456"/>
      </c:lineChart>
      <c:catAx>
        <c:axId val="-48519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5193456"/>
        <c:crosses val="autoZero"/>
        <c:auto val="1"/>
        <c:lblAlgn val="ctr"/>
        <c:lblOffset val="100"/>
        <c:noMultiLvlLbl val="0"/>
      </c:catAx>
      <c:valAx>
        <c:axId val="-485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519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Foglio1!$C$61:$S$61</c:f>
              <c:numCache>
                <c:formatCode>0.0</c:formatCode>
                <c:ptCount val="17"/>
                <c:pt idx="0">
                  <c:v>0.45843477568842472</c:v>
                </c:pt>
                <c:pt idx="1">
                  <c:v>0.69897609238983061</c:v>
                </c:pt>
                <c:pt idx="2">
                  <c:v>1.0940495359145175</c:v>
                </c:pt>
                <c:pt idx="3">
                  <c:v>1.0153613977161593</c:v>
                </c:pt>
                <c:pt idx="4">
                  <c:v>1.2786032415684974</c:v>
                </c:pt>
                <c:pt idx="5">
                  <c:v>1.2253544412214159</c:v>
                </c:pt>
                <c:pt idx="6">
                  <c:v>1.5248855268533175</c:v>
                </c:pt>
                <c:pt idx="7">
                  <c:v>1.851646711179028</c:v>
                </c:pt>
                <c:pt idx="8">
                  <c:v>1.7363533145818366</c:v>
                </c:pt>
                <c:pt idx="9">
                  <c:v>3.0011044943389762</c:v>
                </c:pt>
                <c:pt idx="10">
                  <c:v>3.7728170785975705</c:v>
                </c:pt>
                <c:pt idx="11">
                  <c:v>4.180109831400717</c:v>
                </c:pt>
                <c:pt idx="12">
                  <c:v>4.9319133686452679</c:v>
                </c:pt>
                <c:pt idx="13">
                  <c:v>5.564209954369022</c:v>
                </c:pt>
                <c:pt idx="14">
                  <c:v>9.6199409113685164</c:v>
                </c:pt>
                <c:pt idx="15">
                  <c:v>13.729868718572904</c:v>
                </c:pt>
                <c:pt idx="16">
                  <c:v>15.662889709214094</c:v>
                </c:pt>
              </c:numCache>
            </c:numRef>
          </c:val>
          <c:smooth val="0"/>
        </c:ser>
        <c:ser>
          <c:idx val="5"/>
          <c:order val="1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Foglio1!$C$63:$S$63</c:f>
              <c:numCache>
                <c:formatCode>0.0</c:formatCode>
                <c:ptCount val="17"/>
                <c:pt idx="0">
                  <c:v>1.3566258991298461</c:v>
                </c:pt>
                <c:pt idx="1">
                  <c:v>2.2357509613557198</c:v>
                </c:pt>
                <c:pt idx="2">
                  <c:v>3.0439895812524314</c:v>
                </c:pt>
                <c:pt idx="3">
                  <c:v>3.0882330772044404</c:v>
                </c:pt>
                <c:pt idx="4">
                  <c:v>3.5981250390549948</c:v>
                </c:pt>
                <c:pt idx="5">
                  <c:v>3.7649478017535984</c:v>
                </c:pt>
                <c:pt idx="6">
                  <c:v>4.5208309310504724</c:v>
                </c:pt>
                <c:pt idx="7">
                  <c:v>5.4334628757041425</c:v>
                </c:pt>
                <c:pt idx="8">
                  <c:v>5.3886573988352078</c:v>
                </c:pt>
                <c:pt idx="9">
                  <c:v>9.0227489974929505</c:v>
                </c:pt>
                <c:pt idx="10">
                  <c:v>11.437852599573555</c:v>
                </c:pt>
                <c:pt idx="11">
                  <c:v>12.177927906294816</c:v>
                </c:pt>
                <c:pt idx="12">
                  <c:v>15.123619803232199</c:v>
                </c:pt>
                <c:pt idx="13">
                  <c:v>17.161058969877594</c:v>
                </c:pt>
                <c:pt idx="14">
                  <c:v>28.991407800961625</c:v>
                </c:pt>
                <c:pt idx="15">
                  <c:v>43.046707551891572</c:v>
                </c:pt>
                <c:pt idx="16">
                  <c:v>47.824354338950009</c:v>
                </c:pt>
              </c:numCache>
            </c:numRef>
          </c:val>
          <c:smooth val="0"/>
        </c:ser>
        <c:ser>
          <c:idx val="6"/>
          <c:order val="2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Foglio1!$C$58:$S$59</c:f>
              <c:multiLvlStrCache>
                <c:ptCount val="17"/>
                <c:lvl>
                  <c:pt idx="0">
                    <c:v>10,0</c:v>
                  </c:pt>
                  <c:pt idx="1">
                    <c:v>12,0</c:v>
                  </c:pt>
                  <c:pt idx="2">
                    <c:v>13,5</c:v>
                  </c:pt>
                  <c:pt idx="3">
                    <c:v>17,5</c:v>
                  </c:pt>
                  <c:pt idx="4">
                    <c:v>19,0</c:v>
                  </c:pt>
                  <c:pt idx="5">
                    <c:v>21,5</c:v>
                  </c:pt>
                  <c:pt idx="6">
                    <c:v>21,0</c:v>
                  </c:pt>
                  <c:pt idx="7">
                    <c:v>20,0</c:v>
                  </c:pt>
                  <c:pt idx="8">
                    <c:v>22,5</c:v>
                  </c:pt>
                  <c:pt idx="9">
                    <c:v>15,0</c:v>
                  </c:pt>
                  <c:pt idx="10">
                    <c:v>13,0</c:v>
                  </c:pt>
                  <c:pt idx="11">
                    <c:v>13,4</c:v>
                  </c:pt>
                  <c:pt idx="12">
                    <c:v>11,6</c:v>
                  </c:pt>
                  <c:pt idx="13">
                    <c:v>11,0</c:v>
                  </c:pt>
                  <c:pt idx="14">
                    <c:v>7,0</c:v>
                  </c:pt>
                  <c:pt idx="15">
                    <c:v>5,0</c:v>
                  </c:pt>
                  <c:pt idx="16">
                    <c:v>4,8</c:v>
                  </c:pt>
                </c:lvl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  <c:pt idx="3">
                    <c:v>40</c:v>
                  </c:pt>
                  <c:pt idx="4">
                    <c:v>50</c:v>
                  </c:pt>
                  <c:pt idx="5">
                    <c:v>60</c:v>
                  </c:pt>
                  <c:pt idx="6">
                    <c:v>70</c:v>
                  </c:pt>
                  <c:pt idx="7">
                    <c:v>80</c:v>
                  </c:pt>
                  <c:pt idx="8">
                    <c:v>90</c:v>
                  </c:pt>
                  <c:pt idx="9">
                    <c:v>100</c:v>
                  </c:pt>
                  <c:pt idx="10">
                    <c:v>110</c:v>
                  </c:pt>
                  <c:pt idx="11">
                    <c:v>120</c:v>
                  </c:pt>
                  <c:pt idx="12">
                    <c:v>130</c:v>
                  </c:pt>
                  <c:pt idx="13">
                    <c:v>140</c:v>
                  </c:pt>
                  <c:pt idx="14">
                    <c:v>150</c:v>
                  </c:pt>
                  <c:pt idx="15">
                    <c:v>160</c:v>
                  </c:pt>
                  <c:pt idx="16">
                    <c:v>170</c:v>
                  </c:pt>
                </c:lvl>
              </c:multiLvlStrCache>
            </c:multiLvlStrRef>
          </c:cat>
          <c:val>
            <c:numRef>
              <c:f>Foglio1!$C$64:$S$64</c:f>
              <c:numCache>
                <c:formatCode>0.0</c:formatCode>
                <c:ptCount val="17"/>
                <c:pt idx="0">
                  <c:v>2.0077558788257992</c:v>
                </c:pt>
                <c:pt idx="1">
                  <c:v>2.2320470306063922</c:v>
                </c:pt>
                <c:pt idx="2">
                  <c:v>2.5494087282965743</c:v>
                </c:pt>
                <c:pt idx="3">
                  <c:v>3.0063762448511389</c:v>
                </c:pt>
                <c:pt idx="4">
                  <c:v>3.6494848532248811</c:v>
                </c:pt>
                <c:pt idx="5">
                  <c:v>4.525269826372595</c:v>
                </c:pt>
                <c:pt idx="6">
                  <c:v>5.6802664372490739</c:v>
                </c:pt>
                <c:pt idx="7">
                  <c:v>7.1610099588091138</c:v>
                </c:pt>
                <c:pt idx="8">
                  <c:v>9.0140356640075083</c:v>
                </c:pt>
                <c:pt idx="9">
                  <c:v>11.285878825799049</c:v>
                </c:pt>
                <c:pt idx="10">
                  <c:v>14.023074717138536</c:v>
                </c:pt>
                <c:pt idx="11">
                  <c:v>17.27215861098076</c:v>
                </c:pt>
                <c:pt idx="12">
                  <c:v>21.079665780280514</c:v>
                </c:pt>
                <c:pt idx="13">
                  <c:v>25.492131497992595</c:v>
                </c:pt>
                <c:pt idx="14">
                  <c:v>30.556091037071795</c:v>
                </c:pt>
                <c:pt idx="15">
                  <c:v>36.318079670472912</c:v>
                </c:pt>
                <c:pt idx="16">
                  <c:v>42.824632671150731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30219648"/>
        <c:axId val="-330221280"/>
      </c:lineChart>
      <c:catAx>
        <c:axId val="-33021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330221280"/>
        <c:crosses val="autoZero"/>
        <c:auto val="1"/>
        <c:lblAlgn val="ctr"/>
        <c:lblOffset val="100"/>
        <c:noMultiLvlLbl val="0"/>
      </c:catAx>
      <c:valAx>
        <c:axId val="-33022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33021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176894</xdr:colOff>
      <xdr:row>0</xdr:row>
      <xdr:rowOff>159202</xdr:rowOff>
    </xdr:from>
    <xdr:to>
      <xdr:col>36</xdr:col>
      <xdr:colOff>571500</xdr:colOff>
      <xdr:row>51</xdr:row>
      <xdr:rowOff>136070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19</xdr:col>
      <xdr:colOff>28574</xdr:colOff>
      <xdr:row>33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tabSelected="1" zoomScale="80" zoomScaleNormal="80" workbookViewId="0">
      <selection activeCell="Y59" sqref="Y59"/>
    </sheetView>
  </sheetViews>
  <sheetFormatPr defaultRowHeight="15" x14ac:dyDescent="0.25"/>
  <cols>
    <col min="1" max="1" width="46.42578125" style="1" customWidth="1"/>
    <col min="2" max="2" width="10.42578125" style="1" customWidth="1"/>
    <col min="3" max="3" width="9.85546875" style="1" customWidth="1"/>
    <col min="4" max="4" width="9.7109375" style="1" customWidth="1"/>
    <col min="5" max="5" width="8.85546875" customWidth="1"/>
    <col min="6" max="6" width="9.42578125" customWidth="1"/>
    <col min="7" max="7" width="10" customWidth="1"/>
    <col min="8" max="8" width="9.42578125" customWidth="1"/>
    <col min="9" max="9" width="9" customWidth="1"/>
    <col min="10" max="10" width="8.85546875" customWidth="1"/>
    <col min="11" max="11" width="9" customWidth="1"/>
    <col min="12" max="12" width="8.7109375" customWidth="1"/>
    <col min="13" max="13" width="9.28515625" customWidth="1"/>
    <col min="14" max="14" width="9.85546875" customWidth="1"/>
    <col min="15" max="15" width="9" customWidth="1"/>
    <col min="16" max="16" width="9.85546875" customWidth="1"/>
    <col min="17" max="17" width="9" customWidth="1"/>
    <col min="18" max="18" width="10.28515625" customWidth="1"/>
    <col min="19" max="19" width="8.7109375" customWidth="1"/>
    <col min="20" max="20" width="5.7109375" customWidth="1"/>
    <col min="24" max="24" width="15.85546875" bestFit="1" customWidth="1"/>
  </cols>
  <sheetData>
    <row r="1" spans="1:23" ht="18.75" x14ac:dyDescent="0.25">
      <c r="A1" s="11" t="s">
        <v>25</v>
      </c>
      <c r="C1" s="3" t="s">
        <v>24</v>
      </c>
      <c r="D1" s="3" t="s">
        <v>24</v>
      </c>
      <c r="E1" s="3" t="s">
        <v>24</v>
      </c>
      <c r="F1" s="3" t="s">
        <v>24</v>
      </c>
      <c r="G1" s="3" t="s">
        <v>24</v>
      </c>
      <c r="H1" s="3" t="s">
        <v>24</v>
      </c>
      <c r="I1" s="3" t="s">
        <v>24</v>
      </c>
      <c r="J1" s="3" t="s">
        <v>24</v>
      </c>
      <c r="K1" s="3" t="s">
        <v>24</v>
      </c>
      <c r="L1" s="3" t="s">
        <v>24</v>
      </c>
      <c r="M1" s="3" t="s">
        <v>24</v>
      </c>
      <c r="N1" s="3" t="s">
        <v>24</v>
      </c>
      <c r="O1" s="3" t="s">
        <v>24</v>
      </c>
      <c r="P1" s="3" t="s">
        <v>24</v>
      </c>
      <c r="Q1" s="3" t="s">
        <v>24</v>
      </c>
      <c r="R1" s="3" t="s">
        <v>24</v>
      </c>
      <c r="S1" s="16" t="s">
        <v>23</v>
      </c>
      <c r="T1" s="3"/>
      <c r="U1" s="3" t="s">
        <v>24</v>
      </c>
      <c r="V1" s="3" t="s">
        <v>24</v>
      </c>
      <c r="W1" s="3" t="s">
        <v>24</v>
      </c>
    </row>
    <row r="2" spans="1:23" x14ac:dyDescent="0.25">
      <c r="A2" s="14" t="s">
        <v>20</v>
      </c>
      <c r="B2" s="3" t="s">
        <v>0</v>
      </c>
      <c r="C2" s="8">
        <v>10</v>
      </c>
      <c r="D2" s="8">
        <f>C2+10</f>
        <v>20</v>
      </c>
      <c r="E2" s="8">
        <f t="shared" ref="E2:M2" si="0">D2+10</f>
        <v>30</v>
      </c>
      <c r="F2" s="8">
        <f>E2+10</f>
        <v>40</v>
      </c>
      <c r="G2" s="8">
        <f t="shared" si="0"/>
        <v>50</v>
      </c>
      <c r="H2" s="8">
        <f>G2+10</f>
        <v>60</v>
      </c>
      <c r="I2" s="8">
        <f t="shared" si="0"/>
        <v>70</v>
      </c>
      <c r="J2" s="8">
        <f t="shared" si="0"/>
        <v>80</v>
      </c>
      <c r="K2" s="8">
        <f>J2+10</f>
        <v>90</v>
      </c>
      <c r="L2" s="8">
        <f t="shared" si="0"/>
        <v>100</v>
      </c>
      <c r="M2" s="8">
        <f t="shared" si="0"/>
        <v>110</v>
      </c>
      <c r="N2" s="8">
        <v>120</v>
      </c>
      <c r="O2" s="8">
        <f>V2+10</f>
        <v>130</v>
      </c>
      <c r="P2" s="8">
        <f>O2+10</f>
        <v>140</v>
      </c>
      <c r="Q2" s="8">
        <f>P2+10</f>
        <v>150</v>
      </c>
      <c r="R2" s="8">
        <f>Q2+10</f>
        <v>160</v>
      </c>
      <c r="S2" s="8">
        <f>R2+10</f>
        <v>170</v>
      </c>
      <c r="U2" s="8">
        <v>48</v>
      </c>
      <c r="V2" s="8">
        <f>M2+10</f>
        <v>120</v>
      </c>
      <c r="W2" s="8">
        <v>150</v>
      </c>
    </row>
    <row r="3" spans="1:23" x14ac:dyDescent="0.25">
      <c r="A3" s="15" t="s">
        <v>10</v>
      </c>
      <c r="B3" s="8"/>
      <c r="C3" s="5" t="s">
        <v>11</v>
      </c>
      <c r="D3" s="5" t="s">
        <v>12</v>
      </c>
      <c r="E3" s="5" t="s">
        <v>12</v>
      </c>
      <c r="F3" s="5" t="s">
        <v>13</v>
      </c>
      <c r="G3" s="5" t="s">
        <v>13</v>
      </c>
      <c r="H3" s="5" t="s">
        <v>14</v>
      </c>
      <c r="I3" s="5" t="s">
        <v>14</v>
      </c>
      <c r="J3" s="5" t="s">
        <v>14</v>
      </c>
      <c r="K3" s="5" t="s">
        <v>15</v>
      </c>
      <c r="L3" s="5" t="s">
        <v>15</v>
      </c>
      <c r="M3" s="5" t="s">
        <v>15</v>
      </c>
      <c r="N3" s="5" t="s">
        <v>15</v>
      </c>
      <c r="O3" s="5" t="s">
        <v>16</v>
      </c>
      <c r="P3" s="5" t="s">
        <v>16</v>
      </c>
      <c r="Q3" s="5" t="s">
        <v>16</v>
      </c>
      <c r="R3" s="5" t="s">
        <v>16</v>
      </c>
      <c r="S3" s="5" t="s">
        <v>16</v>
      </c>
      <c r="U3" s="5" t="s">
        <v>13</v>
      </c>
      <c r="V3" s="5" t="s">
        <v>16</v>
      </c>
      <c r="W3" s="5" t="s">
        <v>16</v>
      </c>
    </row>
    <row r="4" spans="1:23" x14ac:dyDescent="0.25">
      <c r="A4" s="15" t="s">
        <v>39</v>
      </c>
      <c r="B4" s="3" t="s">
        <v>38</v>
      </c>
      <c r="C4" s="6">
        <f>C5*1/$S$5*100</f>
        <v>7.8431372549019605</v>
      </c>
      <c r="D4" s="6">
        <f t="shared" ref="D4:S4" si="1">D5*1/$S$5*100</f>
        <v>11.274509803921569</v>
      </c>
      <c r="E4" s="6">
        <f t="shared" si="1"/>
        <v>11.76470588235294</v>
      </c>
      <c r="F4" s="6">
        <f t="shared" si="1"/>
        <v>13.23529411764706</v>
      </c>
      <c r="G4" s="6">
        <f t="shared" si="1"/>
        <v>13.333333333333334</v>
      </c>
      <c r="H4" s="6">
        <f t="shared" si="1"/>
        <v>14.705882352941178</v>
      </c>
      <c r="I4" s="6">
        <f t="shared" si="1"/>
        <v>15.686274509803921</v>
      </c>
      <c r="J4" s="6">
        <f t="shared" si="1"/>
        <v>16.666666666666664</v>
      </c>
      <c r="K4" s="6">
        <f t="shared" si="1"/>
        <v>17.647058823529413</v>
      </c>
      <c r="L4" s="6">
        <f t="shared" si="1"/>
        <v>27.450980392156865</v>
      </c>
      <c r="M4" s="6">
        <f t="shared" si="1"/>
        <v>31.372549019607842</v>
      </c>
      <c r="N4" s="6">
        <f t="shared" si="1"/>
        <v>31.862745098039213</v>
      </c>
      <c r="O4" s="6">
        <f t="shared" si="1"/>
        <v>41.17647058823529</v>
      </c>
      <c r="P4" s="6">
        <f t="shared" si="1"/>
        <v>43.137254901960787</v>
      </c>
      <c r="Q4" s="6">
        <f t="shared" si="1"/>
        <v>69.607843137254903</v>
      </c>
      <c r="R4" s="6">
        <f t="shared" si="1"/>
        <v>93.137254901960787</v>
      </c>
      <c r="S4" s="6">
        <f t="shared" si="1"/>
        <v>100</v>
      </c>
      <c r="U4" s="6">
        <f>U5*1/$S$5*100</f>
        <v>13.725490196078432</v>
      </c>
      <c r="V4" s="6">
        <f>V5*1/$S$5*100</f>
        <v>31.862745098039213</v>
      </c>
      <c r="W4" s="6">
        <f>W5*1/$S$5*100</f>
        <v>69.389215686274511</v>
      </c>
    </row>
    <row r="5" spans="1:23" x14ac:dyDescent="0.25">
      <c r="A5" s="14" t="s">
        <v>19</v>
      </c>
      <c r="B5" s="3" t="s">
        <v>18</v>
      </c>
      <c r="C5" s="6">
        <v>8000</v>
      </c>
      <c r="D5" s="6">
        <v>11500</v>
      </c>
      <c r="E5" s="6">
        <v>12000</v>
      </c>
      <c r="F5" s="6">
        <v>13500</v>
      </c>
      <c r="G5" s="6">
        <v>13600</v>
      </c>
      <c r="H5" s="6">
        <v>15000</v>
      </c>
      <c r="I5" s="6">
        <v>16000</v>
      </c>
      <c r="J5" s="6">
        <v>17000</v>
      </c>
      <c r="K5" s="6">
        <v>18000</v>
      </c>
      <c r="L5" s="6">
        <v>28000</v>
      </c>
      <c r="M5" s="6">
        <v>32000</v>
      </c>
      <c r="N5" s="6">
        <v>32500</v>
      </c>
      <c r="O5" s="6">
        <v>42000</v>
      </c>
      <c r="P5" s="6">
        <v>44000</v>
      </c>
      <c r="Q5" s="6">
        <v>71000</v>
      </c>
      <c r="R5" s="6">
        <v>95000</v>
      </c>
      <c r="S5" s="6">
        <v>102000</v>
      </c>
      <c r="U5" s="6">
        <v>14000</v>
      </c>
      <c r="V5" s="6">
        <v>32500</v>
      </c>
      <c r="W5" s="6">
        <v>70777</v>
      </c>
    </row>
    <row r="6" spans="1:23" x14ac:dyDescent="0.25">
      <c r="A6" s="14" t="s">
        <v>27</v>
      </c>
      <c r="B6" s="3" t="s">
        <v>28</v>
      </c>
      <c r="C6" s="5">
        <v>310.5</v>
      </c>
      <c r="D6" s="5">
        <f>C6</f>
        <v>310.5</v>
      </c>
      <c r="E6" s="5">
        <f t="shared" ref="E6:W6" si="2">D6</f>
        <v>310.5</v>
      </c>
      <c r="F6" s="5">
        <f t="shared" si="2"/>
        <v>310.5</v>
      </c>
      <c r="G6" s="5">
        <f t="shared" si="2"/>
        <v>310.5</v>
      </c>
      <c r="H6" s="5">
        <f t="shared" si="2"/>
        <v>310.5</v>
      </c>
      <c r="I6" s="5">
        <f t="shared" si="2"/>
        <v>310.5</v>
      </c>
      <c r="J6" s="5">
        <f t="shared" si="2"/>
        <v>310.5</v>
      </c>
      <c r="K6" s="5">
        <f t="shared" si="2"/>
        <v>310.5</v>
      </c>
      <c r="L6" s="5">
        <f t="shared" si="2"/>
        <v>310.5</v>
      </c>
      <c r="M6" s="5">
        <f t="shared" si="2"/>
        <v>310.5</v>
      </c>
      <c r="N6" s="5">
        <f t="shared" si="2"/>
        <v>310.5</v>
      </c>
      <c r="O6" s="5">
        <f t="shared" si="2"/>
        <v>310.5</v>
      </c>
      <c r="P6" s="5">
        <f t="shared" si="2"/>
        <v>310.5</v>
      </c>
      <c r="Q6" s="5">
        <f t="shared" si="2"/>
        <v>310.5</v>
      </c>
      <c r="R6" s="5">
        <f t="shared" si="2"/>
        <v>310.5</v>
      </c>
      <c r="S6" s="5">
        <f t="shared" si="2"/>
        <v>310.5</v>
      </c>
      <c r="U6" s="5">
        <f>C6</f>
        <v>310.5</v>
      </c>
      <c r="V6" s="5">
        <f t="shared" si="2"/>
        <v>310.5</v>
      </c>
      <c r="W6" s="5">
        <f t="shared" si="2"/>
        <v>310.5</v>
      </c>
    </row>
    <row r="7" spans="1:23" x14ac:dyDescent="0.25">
      <c r="A7" s="14" t="s">
        <v>29</v>
      </c>
      <c r="B7" s="3" t="s">
        <v>17</v>
      </c>
      <c r="C7" s="6">
        <f>C2*1/(2*PI()*C6*1/1000000)*1/60</f>
        <v>85.429384375681863</v>
      </c>
      <c r="D7" s="6">
        <f t="shared" ref="D7:V7" si="3">D2*1/(2*PI()*D6*1/1000000)*1/60</f>
        <v>170.85876875136373</v>
      </c>
      <c r="E7" s="6">
        <f t="shared" si="3"/>
        <v>256.28815312704563</v>
      </c>
      <c r="F7" s="6">
        <f t="shared" si="3"/>
        <v>341.71753750272745</v>
      </c>
      <c r="G7" s="6">
        <f t="shared" si="3"/>
        <v>427.14692187840939</v>
      </c>
      <c r="H7" s="6">
        <f t="shared" si="3"/>
        <v>512.57630625409126</v>
      </c>
      <c r="I7" s="6">
        <f t="shared" si="3"/>
        <v>598.00569062977308</v>
      </c>
      <c r="J7" s="6">
        <f t="shared" si="3"/>
        <v>683.43507500545491</v>
      </c>
      <c r="K7" s="6">
        <f t="shared" si="3"/>
        <v>768.86445938113684</v>
      </c>
      <c r="L7" s="6">
        <f t="shared" si="3"/>
        <v>854.29384375681877</v>
      </c>
      <c r="M7" s="6">
        <f t="shared" si="3"/>
        <v>939.72322813250059</v>
      </c>
      <c r="N7" s="6">
        <f t="shared" si="3"/>
        <v>1025.1526125081825</v>
      </c>
      <c r="O7" s="6">
        <f t="shared" si="3"/>
        <v>1110.5819968838643</v>
      </c>
      <c r="P7" s="6">
        <f t="shared" si="3"/>
        <v>1196.0113812595462</v>
      </c>
      <c r="Q7" s="6">
        <f t="shared" si="3"/>
        <v>1281.440765635228</v>
      </c>
      <c r="R7" s="6">
        <f t="shared" si="3"/>
        <v>1366.8701500109098</v>
      </c>
      <c r="S7" s="6">
        <f t="shared" si="3"/>
        <v>1452.2995343865919</v>
      </c>
      <c r="T7" s="6"/>
      <c r="U7" s="6">
        <f t="shared" si="3"/>
        <v>410.06104500327297</v>
      </c>
      <c r="V7" s="6">
        <f t="shared" si="3"/>
        <v>1025.1526125081825</v>
      </c>
      <c r="W7" s="6">
        <f>W2*1/(2*PI()*W6*1/1000000)*1/60</f>
        <v>1281.440765635228</v>
      </c>
    </row>
    <row r="8" spans="1:23" x14ac:dyDescent="0.25">
      <c r="A8" s="14" t="s">
        <v>26</v>
      </c>
      <c r="B8" s="3"/>
      <c r="C8" s="10">
        <v>21.76</v>
      </c>
      <c r="D8" s="10">
        <v>11.54</v>
      </c>
      <c r="E8" s="10">
        <f>D8</f>
        <v>11.54</v>
      </c>
      <c r="F8" s="10">
        <v>7.14</v>
      </c>
      <c r="G8" s="10">
        <f>F8</f>
        <v>7.14</v>
      </c>
      <c r="H8" s="10">
        <v>5.17</v>
      </c>
      <c r="I8" s="10">
        <f>H8</f>
        <v>5.17</v>
      </c>
      <c r="J8" s="10">
        <f>I8</f>
        <v>5.17</v>
      </c>
      <c r="K8" s="10">
        <v>4.07</v>
      </c>
      <c r="L8" s="10">
        <f>K8</f>
        <v>4.07</v>
      </c>
      <c r="M8" s="10">
        <f t="shared" ref="M8:S8" si="4">L8</f>
        <v>4.07</v>
      </c>
      <c r="N8" s="10">
        <f t="shared" si="4"/>
        <v>4.07</v>
      </c>
      <c r="O8" s="10">
        <v>3.43</v>
      </c>
      <c r="P8" s="10">
        <f t="shared" si="4"/>
        <v>3.43</v>
      </c>
      <c r="Q8" s="10">
        <f t="shared" si="4"/>
        <v>3.43</v>
      </c>
      <c r="R8" s="19">
        <f t="shared" si="4"/>
        <v>3.43</v>
      </c>
      <c r="S8" s="10">
        <f t="shared" si="4"/>
        <v>3.43</v>
      </c>
      <c r="T8" s="17"/>
      <c r="U8" s="10">
        <f>F8</f>
        <v>7.14</v>
      </c>
      <c r="V8" s="10">
        <f>O8</f>
        <v>3.43</v>
      </c>
      <c r="W8" s="10">
        <f>P8</f>
        <v>3.43</v>
      </c>
    </row>
    <row r="9" spans="1:23" x14ac:dyDescent="0.25">
      <c r="A9" s="14" t="s">
        <v>35</v>
      </c>
      <c r="B9" s="3" t="s">
        <v>17</v>
      </c>
      <c r="C9" s="6">
        <f>C7*C8</f>
        <v>1858.9434040148374</v>
      </c>
      <c r="D9" s="6">
        <f t="shared" ref="D9:V9" si="5">D7*D8</f>
        <v>1971.7101913907372</v>
      </c>
      <c r="E9" s="6">
        <f t="shared" si="5"/>
        <v>2957.5652870861063</v>
      </c>
      <c r="F9" s="6">
        <f t="shared" si="5"/>
        <v>2439.863217769474</v>
      </c>
      <c r="G9" s="6">
        <f t="shared" si="5"/>
        <v>3049.829022211843</v>
      </c>
      <c r="H9" s="6">
        <f t="shared" si="5"/>
        <v>2650.0195033336518</v>
      </c>
      <c r="I9" s="6">
        <f t="shared" si="5"/>
        <v>3091.689420555927</v>
      </c>
      <c r="J9" s="6">
        <f t="shared" si="5"/>
        <v>3533.3593377782017</v>
      </c>
      <c r="K9" s="6">
        <f t="shared" si="5"/>
        <v>3129.2783496812272</v>
      </c>
      <c r="L9" s="6">
        <f t="shared" si="5"/>
        <v>3476.9759440902526</v>
      </c>
      <c r="M9" s="6">
        <f t="shared" si="5"/>
        <v>3824.6735384992776</v>
      </c>
      <c r="N9" s="6">
        <f t="shared" si="5"/>
        <v>4172.3711329083035</v>
      </c>
      <c r="O9" s="6">
        <f t="shared" si="5"/>
        <v>3809.2962493116547</v>
      </c>
      <c r="P9" s="6">
        <f t="shared" si="5"/>
        <v>4102.3190377202436</v>
      </c>
      <c r="Q9" s="6">
        <f t="shared" si="5"/>
        <v>4395.3418261288325</v>
      </c>
      <c r="R9" s="6">
        <f t="shared" si="5"/>
        <v>4688.3646145374205</v>
      </c>
      <c r="S9" s="6">
        <f t="shared" si="5"/>
        <v>4981.3874029460103</v>
      </c>
      <c r="T9" s="18">
        <f>R9/$R$7</f>
        <v>3.4299999999999997</v>
      </c>
      <c r="U9" s="6">
        <f t="shared" si="5"/>
        <v>2927.835861323369</v>
      </c>
      <c r="V9" s="6">
        <f t="shared" si="5"/>
        <v>3516.2734609030663</v>
      </c>
      <c r="W9" s="6">
        <f>W7*W8</f>
        <v>4395.3418261288325</v>
      </c>
    </row>
    <row r="10" spans="1:23" x14ac:dyDescent="0.25">
      <c r="A10" s="14" t="s">
        <v>31</v>
      </c>
      <c r="B10" s="3" t="s">
        <v>17</v>
      </c>
      <c r="C10" s="13">
        <f t="shared" ref="C10:V10" si="6">C45*1000*2*60*1/10*1/C5*1/(0.000875/2)*1/2</f>
        <v>1789.6812292572888</v>
      </c>
      <c r="D10" s="6">
        <f t="shared" si="6"/>
        <v>2097.7615303910566</v>
      </c>
      <c r="E10" s="6">
        <f t="shared" si="6"/>
        <v>2626.1317743443492</v>
      </c>
      <c r="F10" s="6">
        <f t="shared" si="6"/>
        <v>2433.8009902165159</v>
      </c>
      <c r="G10" s="13">
        <f t="shared" si="6"/>
        <v>2749.046809368549</v>
      </c>
      <c r="H10" s="6">
        <f t="shared" si="6"/>
        <v>2678.1949060677966</v>
      </c>
      <c r="I10" s="6">
        <f t="shared" si="6"/>
        <v>2983.6143427756624</v>
      </c>
      <c r="J10" s="6">
        <f t="shared" si="6"/>
        <v>3364.57366993809</v>
      </c>
      <c r="K10" s="13">
        <f t="shared" si="6"/>
        <v>3203.4226437664215</v>
      </c>
      <c r="L10" s="13">
        <f t="shared" si="6"/>
        <v>3416.8377551146173</v>
      </c>
      <c r="M10" s="13">
        <f t="shared" si="6"/>
        <v>3799.2221644471174</v>
      </c>
      <c r="N10" s="13">
        <f t="shared" si="6"/>
        <v>3935.8564781166397</v>
      </c>
      <c r="O10" s="13">
        <f t="shared" si="6"/>
        <v>3840.0436886302118</v>
      </c>
      <c r="P10" s="6">
        <f t="shared" si="6"/>
        <v>4166.1371870204221</v>
      </c>
      <c r="Q10" s="13">
        <f t="shared" si="6"/>
        <v>4332.7025226809583</v>
      </c>
      <c r="R10" s="13">
        <f t="shared" si="6"/>
        <v>4862.530901229381</v>
      </c>
      <c r="S10" s="13">
        <f t="shared" si="6"/>
        <v>4993.9514841682476</v>
      </c>
      <c r="T10" s="18">
        <f>R10/$R$7</f>
        <v>3.5574197747976064</v>
      </c>
      <c r="U10" s="13">
        <f t="shared" si="6"/>
        <v>2553.3077498134189</v>
      </c>
      <c r="V10" s="13">
        <f t="shared" si="6"/>
        <v>4154.2524735878087</v>
      </c>
      <c r="W10" s="13">
        <f>W45*1000*2*60*1/10*1/W5*1/(0.000875/2)*1/2</f>
        <v>2748.3741565343344</v>
      </c>
    </row>
    <row r="11" spans="1:23" x14ac:dyDescent="0.25">
      <c r="A11" s="14" t="s">
        <v>30</v>
      </c>
      <c r="B11" s="3" t="s">
        <v>17</v>
      </c>
      <c r="C11" s="13">
        <v>2500</v>
      </c>
      <c r="D11" s="6"/>
      <c r="E11" s="6"/>
      <c r="F11" s="6"/>
      <c r="G11" s="13" t="s">
        <v>32</v>
      </c>
      <c r="H11" s="6"/>
      <c r="I11" s="6"/>
      <c r="J11" s="6"/>
      <c r="K11" s="13">
        <v>3100</v>
      </c>
      <c r="L11" s="13">
        <v>3500</v>
      </c>
      <c r="M11" s="13">
        <v>3800</v>
      </c>
      <c r="N11" s="13">
        <v>4000</v>
      </c>
      <c r="O11" s="13">
        <v>3900</v>
      </c>
      <c r="P11" s="6"/>
      <c r="Q11" s="13">
        <v>4100</v>
      </c>
      <c r="R11" s="13">
        <v>4500</v>
      </c>
      <c r="S11" s="13">
        <v>5000</v>
      </c>
      <c r="T11" s="18">
        <f>R11/$R$7</f>
        <v>3.2921927514212546</v>
      </c>
      <c r="U11" s="13">
        <v>2800</v>
      </c>
      <c r="V11" s="13">
        <v>3500</v>
      </c>
      <c r="W11" s="13">
        <v>4100</v>
      </c>
    </row>
    <row r="12" spans="1:23" x14ac:dyDescent="0.25">
      <c r="A12" s="14"/>
      <c r="B12" s="3"/>
      <c r="C12" s="13"/>
      <c r="D12" s="6"/>
      <c r="E12" s="6"/>
      <c r="F12" s="6"/>
      <c r="G12" s="13"/>
      <c r="H12" s="6"/>
      <c r="I12" s="6"/>
      <c r="J12" s="6"/>
      <c r="K12" s="13"/>
      <c r="L12" s="13"/>
      <c r="M12" s="13"/>
      <c r="N12" s="13"/>
      <c r="O12" s="13"/>
      <c r="P12" s="6"/>
      <c r="Q12" s="13"/>
      <c r="R12" s="13"/>
      <c r="S12" s="13"/>
      <c r="T12" s="18"/>
      <c r="U12" s="13"/>
      <c r="V12" s="13"/>
      <c r="W12" s="13"/>
    </row>
    <row r="13" spans="1:23" x14ac:dyDescent="0.25">
      <c r="A13" s="14" t="s">
        <v>20</v>
      </c>
      <c r="B13" s="3" t="s">
        <v>1</v>
      </c>
      <c r="C13" s="12">
        <f t="shared" ref="C13:S13" si="7">C2*1/3600</f>
        <v>2.7777777777777779E-3</v>
      </c>
      <c r="D13" s="12">
        <f t="shared" si="7"/>
        <v>5.5555555555555558E-3</v>
      </c>
      <c r="E13" s="12">
        <f t="shared" si="7"/>
        <v>8.3333333333333332E-3</v>
      </c>
      <c r="F13" s="12">
        <f t="shared" si="7"/>
        <v>1.1111111111111112E-2</v>
      </c>
      <c r="G13" s="12">
        <f t="shared" si="7"/>
        <v>1.3888888888888888E-2</v>
      </c>
      <c r="H13" s="12">
        <f t="shared" si="7"/>
        <v>1.6666666666666666E-2</v>
      </c>
      <c r="I13" s="12">
        <f t="shared" si="7"/>
        <v>1.9444444444444445E-2</v>
      </c>
      <c r="J13" s="12">
        <f t="shared" si="7"/>
        <v>2.2222222222222223E-2</v>
      </c>
      <c r="K13" s="12">
        <f t="shared" si="7"/>
        <v>2.5000000000000001E-2</v>
      </c>
      <c r="L13" s="12">
        <f t="shared" si="7"/>
        <v>2.7777777777777776E-2</v>
      </c>
      <c r="M13" s="12">
        <f t="shared" si="7"/>
        <v>3.0555555555555555E-2</v>
      </c>
      <c r="N13" s="12">
        <f t="shared" si="7"/>
        <v>3.3333333333333333E-2</v>
      </c>
      <c r="O13" s="12">
        <f t="shared" si="7"/>
        <v>3.6111111111111108E-2</v>
      </c>
      <c r="P13" s="12">
        <f t="shared" si="7"/>
        <v>3.888888888888889E-2</v>
      </c>
      <c r="Q13" s="12">
        <f t="shared" si="7"/>
        <v>4.1666666666666664E-2</v>
      </c>
      <c r="R13" s="12">
        <f t="shared" si="7"/>
        <v>4.4444444444444446E-2</v>
      </c>
      <c r="S13" s="12">
        <f t="shared" si="7"/>
        <v>4.7222222222222221E-2</v>
      </c>
      <c r="U13" s="12">
        <f>U2*1/3600</f>
        <v>1.3333333333333334E-2</v>
      </c>
      <c r="V13" s="12">
        <f>V2*1/3600</f>
        <v>3.3333333333333333E-2</v>
      </c>
      <c r="W13" s="12">
        <f>W2*1/3600</f>
        <v>4.1666666666666664E-2</v>
      </c>
    </row>
    <row r="15" spans="1:23" x14ac:dyDescent="0.25">
      <c r="A15" s="14" t="s">
        <v>21</v>
      </c>
      <c r="B15" s="3" t="s">
        <v>3</v>
      </c>
      <c r="C15" s="5">
        <f t="shared" ref="C15:S15" si="8">C30*1/0.75</f>
        <v>13.333333333333334</v>
      </c>
      <c r="D15" s="5">
        <f t="shared" si="8"/>
        <v>16</v>
      </c>
      <c r="E15" s="5">
        <f t="shared" si="8"/>
        <v>18</v>
      </c>
      <c r="F15" s="5">
        <f t="shared" si="8"/>
        <v>23.333333333333332</v>
      </c>
      <c r="G15" s="5">
        <f t="shared" si="8"/>
        <v>25.333333333333332</v>
      </c>
      <c r="H15" s="5">
        <f t="shared" si="8"/>
        <v>28.666666666666668</v>
      </c>
      <c r="I15" s="5">
        <f t="shared" si="8"/>
        <v>28</v>
      </c>
      <c r="J15" s="5">
        <f t="shared" si="8"/>
        <v>26.666666666666668</v>
      </c>
      <c r="K15" s="5">
        <f t="shared" si="8"/>
        <v>30</v>
      </c>
      <c r="L15" s="5">
        <f t="shared" si="8"/>
        <v>20</v>
      </c>
      <c r="M15" s="5">
        <f t="shared" si="8"/>
        <v>17.333333333333332</v>
      </c>
      <c r="N15" s="5">
        <f t="shared" si="8"/>
        <v>17.866666666666667</v>
      </c>
      <c r="O15" s="5">
        <f t="shared" si="8"/>
        <v>15.466666666666667</v>
      </c>
      <c r="P15" s="5">
        <f t="shared" si="8"/>
        <v>14.666666666666666</v>
      </c>
      <c r="Q15" s="5">
        <f t="shared" si="8"/>
        <v>9.3333333333333339</v>
      </c>
      <c r="R15" s="5">
        <f t="shared" si="8"/>
        <v>6.666666666666667</v>
      </c>
      <c r="S15" s="5">
        <f t="shared" si="8"/>
        <v>6.3999999999999995</v>
      </c>
      <c r="U15" s="5">
        <f>U30*1/0.75</f>
        <v>25.333333333333332</v>
      </c>
      <c r="V15" s="5">
        <f>V30*1/0.75</f>
        <v>17.333333333333332</v>
      </c>
      <c r="W15" s="5">
        <f>W30*1/0.75</f>
        <v>13.866666666666667</v>
      </c>
    </row>
    <row r="16" spans="1:23" x14ac:dyDescent="0.25">
      <c r="A16" s="14" t="s">
        <v>21</v>
      </c>
      <c r="B16" s="3" t="s">
        <v>4</v>
      </c>
      <c r="C16" s="4">
        <f t="shared" ref="C16:S16" si="9">C15*1/40000</f>
        <v>3.3333333333333332E-4</v>
      </c>
      <c r="D16" s="4">
        <f t="shared" si="9"/>
        <v>4.0000000000000002E-4</v>
      </c>
      <c r="E16" s="4">
        <f t="shared" si="9"/>
        <v>4.4999999999999999E-4</v>
      </c>
      <c r="F16" s="4">
        <f t="shared" si="9"/>
        <v>5.8333333333333327E-4</v>
      </c>
      <c r="G16" s="4">
        <f t="shared" si="9"/>
        <v>6.333333333333333E-4</v>
      </c>
      <c r="H16" s="4">
        <f t="shared" si="9"/>
        <v>7.1666666666666667E-4</v>
      </c>
      <c r="I16" s="4">
        <f t="shared" si="9"/>
        <v>6.9999999999999999E-4</v>
      </c>
      <c r="J16" s="4">
        <f t="shared" si="9"/>
        <v>6.6666666666666664E-4</v>
      </c>
      <c r="K16" s="4">
        <f t="shared" si="9"/>
        <v>7.5000000000000002E-4</v>
      </c>
      <c r="L16" s="4">
        <f t="shared" si="9"/>
        <v>5.0000000000000001E-4</v>
      </c>
      <c r="M16" s="4">
        <f t="shared" si="9"/>
        <v>4.3333333333333331E-4</v>
      </c>
      <c r="N16" s="4">
        <f t="shared" si="9"/>
        <v>4.4666666666666666E-4</v>
      </c>
      <c r="O16" s="4">
        <f t="shared" si="9"/>
        <v>3.8666666666666667E-4</v>
      </c>
      <c r="P16" s="4">
        <f t="shared" si="9"/>
        <v>3.6666666666666667E-4</v>
      </c>
      <c r="Q16" s="4">
        <f t="shared" si="9"/>
        <v>2.3333333333333336E-4</v>
      </c>
      <c r="R16" s="4">
        <f t="shared" si="9"/>
        <v>1.6666666666666666E-4</v>
      </c>
      <c r="S16" s="4">
        <f t="shared" si="9"/>
        <v>1.5999999999999999E-4</v>
      </c>
      <c r="U16" s="4">
        <f>U15*1/40000</f>
        <v>6.333333333333333E-4</v>
      </c>
      <c r="V16" s="4">
        <f>V15*1/40000</f>
        <v>4.3333333333333331E-4</v>
      </c>
      <c r="W16" s="4">
        <f>W15*1/40000</f>
        <v>3.4666666666666667E-4</v>
      </c>
    </row>
    <row r="17" spans="1:23" x14ac:dyDescent="0.25">
      <c r="A17" s="14" t="s">
        <v>21</v>
      </c>
      <c r="B17" s="3" t="s">
        <v>5</v>
      </c>
      <c r="C17" s="6">
        <f t="shared" ref="C17:S17" si="10">1/C16</f>
        <v>3000</v>
      </c>
      <c r="D17" s="6">
        <f t="shared" si="10"/>
        <v>2500</v>
      </c>
      <c r="E17" s="6">
        <f t="shared" si="10"/>
        <v>2222.2222222222222</v>
      </c>
      <c r="F17" s="6">
        <f t="shared" si="10"/>
        <v>1714.2857142857144</v>
      </c>
      <c r="G17" s="6">
        <f t="shared" si="10"/>
        <v>1578.9473684210527</v>
      </c>
      <c r="H17" s="6">
        <f t="shared" si="10"/>
        <v>1395.3488372093022</v>
      </c>
      <c r="I17" s="6">
        <f t="shared" si="10"/>
        <v>1428.5714285714287</v>
      </c>
      <c r="J17" s="6">
        <f t="shared" si="10"/>
        <v>1500</v>
      </c>
      <c r="K17" s="6">
        <f t="shared" si="10"/>
        <v>1333.3333333333333</v>
      </c>
      <c r="L17" s="6">
        <f t="shared" si="10"/>
        <v>2000</v>
      </c>
      <c r="M17" s="6">
        <f t="shared" si="10"/>
        <v>2307.6923076923076</v>
      </c>
      <c r="N17" s="6">
        <f t="shared" si="10"/>
        <v>2238.8059701492539</v>
      </c>
      <c r="O17" s="6">
        <f t="shared" si="10"/>
        <v>2586.2068965517242</v>
      </c>
      <c r="P17" s="6">
        <f t="shared" si="10"/>
        <v>2727.272727272727</v>
      </c>
      <c r="Q17" s="6">
        <f t="shared" si="10"/>
        <v>4285.7142857142853</v>
      </c>
      <c r="R17" s="6">
        <f t="shared" si="10"/>
        <v>6000</v>
      </c>
      <c r="S17" s="6">
        <f t="shared" si="10"/>
        <v>6250.0000000000009</v>
      </c>
      <c r="U17" s="6">
        <f>1/U16</f>
        <v>1578.9473684210527</v>
      </c>
      <c r="V17" s="6">
        <f>1/V16</f>
        <v>2307.6923076923076</v>
      </c>
      <c r="W17" s="6">
        <f>1/W16</f>
        <v>2884.6153846153848</v>
      </c>
    </row>
    <row r="18" spans="1:23" ht="17.25" x14ac:dyDescent="0.25">
      <c r="A18" s="14" t="s">
        <v>51</v>
      </c>
      <c r="B18" s="3" t="s">
        <v>6</v>
      </c>
      <c r="C18" s="5">
        <f t="shared" ref="C18:S18" si="11">C17*C13</f>
        <v>8.3333333333333339</v>
      </c>
      <c r="D18" s="5">
        <f t="shared" si="11"/>
        <v>13.888888888888889</v>
      </c>
      <c r="E18" s="5">
        <f t="shared" si="11"/>
        <v>18.518518518518519</v>
      </c>
      <c r="F18" s="5">
        <f t="shared" si="11"/>
        <v>19.047619047619051</v>
      </c>
      <c r="G18" s="5">
        <f t="shared" si="11"/>
        <v>21.92982456140351</v>
      </c>
      <c r="H18" s="5">
        <f t="shared" si="11"/>
        <v>23.255813953488371</v>
      </c>
      <c r="I18" s="5">
        <f t="shared" si="11"/>
        <v>27.777777777777779</v>
      </c>
      <c r="J18" s="5">
        <f t="shared" si="11"/>
        <v>33.333333333333336</v>
      </c>
      <c r="K18" s="5">
        <f t="shared" si="11"/>
        <v>33.333333333333336</v>
      </c>
      <c r="L18" s="5">
        <f t="shared" si="11"/>
        <v>55.55555555555555</v>
      </c>
      <c r="M18" s="5">
        <f t="shared" si="11"/>
        <v>70.512820512820511</v>
      </c>
      <c r="N18" s="5">
        <f t="shared" si="11"/>
        <v>74.626865671641795</v>
      </c>
      <c r="O18" s="5">
        <f t="shared" si="11"/>
        <v>93.390804597701148</v>
      </c>
      <c r="P18" s="5">
        <f t="shared" si="11"/>
        <v>106.06060606060605</v>
      </c>
      <c r="Q18" s="5">
        <f t="shared" si="11"/>
        <v>178.57142857142856</v>
      </c>
      <c r="R18" s="5">
        <f t="shared" si="11"/>
        <v>266.66666666666669</v>
      </c>
      <c r="S18" s="5">
        <f t="shared" si="11"/>
        <v>295.13888888888891</v>
      </c>
      <c r="T18" s="21"/>
      <c r="U18" s="5">
        <f>U17*U13</f>
        <v>21.05263157894737</v>
      </c>
      <c r="V18" s="5">
        <f>V17*V13</f>
        <v>76.92307692307692</v>
      </c>
      <c r="W18" s="5">
        <f>W17*W13</f>
        <v>120.19230769230769</v>
      </c>
    </row>
    <row r="20" spans="1:23" x14ac:dyDescent="0.25">
      <c r="A20" s="14" t="s">
        <v>40</v>
      </c>
      <c r="B20" s="3" t="s">
        <v>38</v>
      </c>
      <c r="C20" s="6">
        <f>(1-POWER(10,-(1-1/1.4)))*100</f>
        <v>48.205253207687882</v>
      </c>
      <c r="D20" s="6">
        <f t="shared" ref="D20:W20" si="12">(1-POWER(10,-(1-1/1.4)))*100</f>
        <v>48.205253207687882</v>
      </c>
      <c r="E20" s="6">
        <f t="shared" si="12"/>
        <v>48.205253207687882</v>
      </c>
      <c r="F20" s="6">
        <f t="shared" si="12"/>
        <v>48.205253207687882</v>
      </c>
      <c r="G20" s="6">
        <f t="shared" si="12"/>
        <v>48.205253207687882</v>
      </c>
      <c r="H20" s="6">
        <f t="shared" si="12"/>
        <v>48.205253207687882</v>
      </c>
      <c r="I20" s="6">
        <f t="shared" si="12"/>
        <v>48.205253207687882</v>
      </c>
      <c r="J20" s="6">
        <f t="shared" si="12"/>
        <v>48.205253207687882</v>
      </c>
      <c r="K20" s="6">
        <f t="shared" si="12"/>
        <v>48.205253207687882</v>
      </c>
      <c r="L20" s="6">
        <f t="shared" si="12"/>
        <v>48.205253207687882</v>
      </c>
      <c r="M20" s="6">
        <f t="shared" si="12"/>
        <v>48.205253207687882</v>
      </c>
      <c r="N20" s="6">
        <f t="shared" si="12"/>
        <v>48.205253207687882</v>
      </c>
      <c r="O20" s="6">
        <f t="shared" si="12"/>
        <v>48.205253207687882</v>
      </c>
      <c r="P20" s="6">
        <f t="shared" si="12"/>
        <v>48.205253207687882</v>
      </c>
      <c r="Q20" s="6">
        <f t="shared" si="12"/>
        <v>48.205253207687882</v>
      </c>
      <c r="R20" s="6">
        <f t="shared" si="12"/>
        <v>48.205253207687882</v>
      </c>
      <c r="S20" s="6">
        <f t="shared" si="12"/>
        <v>48.205253207687882</v>
      </c>
      <c r="T20" s="20"/>
      <c r="U20" s="6">
        <f t="shared" si="12"/>
        <v>48.205253207687882</v>
      </c>
      <c r="V20" s="6">
        <f t="shared" si="12"/>
        <v>48.205253207687882</v>
      </c>
      <c r="W20" s="6">
        <f t="shared" si="12"/>
        <v>48.205253207687882</v>
      </c>
    </row>
    <row r="21" spans="1:23" ht="17.25" x14ac:dyDescent="0.25">
      <c r="A21" s="14" t="s">
        <v>42</v>
      </c>
      <c r="B21" s="3" t="s">
        <v>41</v>
      </c>
      <c r="C21" s="2">
        <v>10</v>
      </c>
      <c r="D21" s="2">
        <v>10</v>
      </c>
      <c r="E21" s="2">
        <v>10</v>
      </c>
      <c r="F21" s="2">
        <v>10</v>
      </c>
      <c r="G21" s="2">
        <v>10</v>
      </c>
      <c r="H21" s="2">
        <v>10</v>
      </c>
      <c r="I21" s="2">
        <v>10</v>
      </c>
      <c r="J21" s="2">
        <v>10</v>
      </c>
      <c r="K21" s="2">
        <v>10</v>
      </c>
      <c r="L21" s="2">
        <v>10</v>
      </c>
      <c r="M21" s="2">
        <v>10</v>
      </c>
      <c r="N21" s="2">
        <v>10</v>
      </c>
      <c r="O21" s="2">
        <v>10</v>
      </c>
      <c r="P21" s="2">
        <v>10</v>
      </c>
      <c r="Q21" s="2">
        <v>10</v>
      </c>
      <c r="R21" s="2">
        <v>10</v>
      </c>
      <c r="S21" s="2">
        <v>10</v>
      </c>
      <c r="T21" s="2"/>
      <c r="U21" s="2">
        <v>10</v>
      </c>
      <c r="V21" s="2">
        <v>10</v>
      </c>
      <c r="W21" s="2">
        <v>10</v>
      </c>
    </row>
    <row r="22" spans="1:23" ht="17.25" x14ac:dyDescent="0.25">
      <c r="A22" s="14" t="s">
        <v>43</v>
      </c>
      <c r="B22" s="3" t="s">
        <v>44</v>
      </c>
      <c r="C22" s="6">
        <f>(273.16+C21)*POWER(10,(1-1/1.4))</f>
        <v>546.6963689105811</v>
      </c>
      <c r="D22" s="6">
        <f t="shared" ref="D22:V22" si="13">(273.16+D21)*POWER(10,(1-1/1.4))</f>
        <v>546.6963689105811</v>
      </c>
      <c r="E22" s="6">
        <f t="shared" si="13"/>
        <v>546.6963689105811</v>
      </c>
      <c r="F22" s="6">
        <f t="shared" si="13"/>
        <v>546.6963689105811</v>
      </c>
      <c r="G22" s="6">
        <f t="shared" si="13"/>
        <v>546.6963689105811</v>
      </c>
      <c r="H22" s="6">
        <f t="shared" si="13"/>
        <v>546.6963689105811</v>
      </c>
      <c r="I22" s="6">
        <f t="shared" si="13"/>
        <v>546.6963689105811</v>
      </c>
      <c r="J22" s="6">
        <f t="shared" si="13"/>
        <v>546.6963689105811</v>
      </c>
      <c r="K22" s="6">
        <f t="shared" si="13"/>
        <v>546.6963689105811</v>
      </c>
      <c r="L22" s="6">
        <f t="shared" si="13"/>
        <v>546.6963689105811</v>
      </c>
      <c r="M22" s="6">
        <f t="shared" si="13"/>
        <v>546.6963689105811</v>
      </c>
      <c r="N22" s="6">
        <f t="shared" si="13"/>
        <v>546.6963689105811</v>
      </c>
      <c r="O22" s="6">
        <f t="shared" si="13"/>
        <v>546.6963689105811</v>
      </c>
      <c r="P22" s="6">
        <f t="shared" si="13"/>
        <v>546.6963689105811</v>
      </c>
      <c r="Q22" s="6">
        <f t="shared" si="13"/>
        <v>546.6963689105811</v>
      </c>
      <c r="R22" s="6">
        <f t="shared" si="13"/>
        <v>546.6963689105811</v>
      </c>
      <c r="S22" s="6">
        <f t="shared" si="13"/>
        <v>546.6963689105811</v>
      </c>
      <c r="T22" s="2"/>
      <c r="U22" s="6">
        <f t="shared" si="13"/>
        <v>546.6963689105811</v>
      </c>
      <c r="V22" s="6">
        <f t="shared" si="13"/>
        <v>546.6963689105811</v>
      </c>
      <c r="W22" s="6">
        <f>(273.16+W21)*POWER(10,(1-1/1.4))</f>
        <v>546.6963689105811</v>
      </c>
    </row>
    <row r="23" spans="1:23" ht="17.25" x14ac:dyDescent="0.25">
      <c r="A23" s="14" t="s">
        <v>45</v>
      </c>
      <c r="B23" s="3" t="s">
        <v>44</v>
      </c>
      <c r="C23" s="6">
        <f>950+273.16</f>
        <v>1223.1600000000001</v>
      </c>
      <c r="D23" s="6">
        <f t="shared" ref="D23:W23" si="14">950+273.16</f>
        <v>1223.1600000000001</v>
      </c>
      <c r="E23" s="6">
        <f t="shared" si="14"/>
        <v>1223.1600000000001</v>
      </c>
      <c r="F23" s="6">
        <f t="shared" si="14"/>
        <v>1223.1600000000001</v>
      </c>
      <c r="G23" s="6">
        <f t="shared" si="14"/>
        <v>1223.1600000000001</v>
      </c>
      <c r="H23" s="6">
        <f t="shared" si="14"/>
        <v>1223.1600000000001</v>
      </c>
      <c r="I23" s="6">
        <f t="shared" si="14"/>
        <v>1223.1600000000001</v>
      </c>
      <c r="J23" s="6">
        <f t="shared" si="14"/>
        <v>1223.1600000000001</v>
      </c>
      <c r="K23" s="6">
        <f t="shared" si="14"/>
        <v>1223.1600000000001</v>
      </c>
      <c r="L23" s="6">
        <f t="shared" si="14"/>
        <v>1223.1600000000001</v>
      </c>
      <c r="M23" s="6">
        <f t="shared" si="14"/>
        <v>1223.1600000000001</v>
      </c>
      <c r="N23" s="6">
        <f t="shared" si="14"/>
        <v>1223.1600000000001</v>
      </c>
      <c r="O23" s="6">
        <f t="shared" si="14"/>
        <v>1223.1600000000001</v>
      </c>
      <c r="P23" s="6">
        <f t="shared" si="14"/>
        <v>1223.1600000000001</v>
      </c>
      <c r="Q23" s="6">
        <f t="shared" si="14"/>
        <v>1223.1600000000001</v>
      </c>
      <c r="R23" s="6">
        <f t="shared" si="14"/>
        <v>1223.1600000000001</v>
      </c>
      <c r="S23" s="6">
        <f t="shared" si="14"/>
        <v>1223.1600000000001</v>
      </c>
      <c r="T23" s="6"/>
      <c r="U23" s="6">
        <f t="shared" si="14"/>
        <v>1223.1600000000001</v>
      </c>
      <c r="V23" s="6">
        <f t="shared" si="14"/>
        <v>1223.1600000000001</v>
      </c>
      <c r="W23" s="6">
        <f t="shared" si="14"/>
        <v>1223.1600000000001</v>
      </c>
    </row>
    <row r="24" spans="1:23" x14ac:dyDescent="0.25">
      <c r="A24" s="14" t="s">
        <v>47</v>
      </c>
      <c r="B24" s="3" t="s">
        <v>48</v>
      </c>
      <c r="C24" s="4">
        <f t="shared" ref="C24:S24" si="15">2/4*875*C9*1/60*C5/100000*0.00000129</f>
        <v>1.3988549115211649E-3</v>
      </c>
      <c r="D24" s="4">
        <f t="shared" si="15"/>
        <v>2.1328358835934493E-3</v>
      </c>
      <c r="E24" s="4">
        <f t="shared" si="15"/>
        <v>3.3383518177984425E-3</v>
      </c>
      <c r="F24" s="4">
        <f t="shared" si="15"/>
        <v>3.0982450579394544E-3</v>
      </c>
      <c r="G24" s="4">
        <f t="shared" si="15"/>
        <v>3.9014937766644999E-3</v>
      </c>
      <c r="H24" s="4">
        <f t="shared" si="15"/>
        <v>3.7390118929848237E-3</v>
      </c>
      <c r="I24" s="4">
        <f t="shared" si="15"/>
        <v>4.6529925779366689E-3</v>
      </c>
      <c r="J24" s="4">
        <f t="shared" si="15"/>
        <v>5.6500624160659542E-3</v>
      </c>
      <c r="K24" s="4">
        <f t="shared" si="15"/>
        <v>5.298259405804028E-3</v>
      </c>
      <c r="L24" s="4">
        <f t="shared" si="15"/>
        <v>9.1574853927477006E-3</v>
      </c>
      <c r="M24" s="4">
        <f t="shared" si="15"/>
        <v>1.1512267350882826E-2</v>
      </c>
      <c r="N24" s="4">
        <f t="shared" si="15"/>
        <v>1.2755068939898586E-2</v>
      </c>
      <c r="O24" s="4">
        <f t="shared" si="15"/>
        <v>1.5049100994936854E-2</v>
      </c>
      <c r="P24" s="4">
        <f t="shared" si="15"/>
        <v>1.6978472917364661E-2</v>
      </c>
      <c r="Q24" s="4">
        <f t="shared" si="15"/>
        <v>2.9354015676937267E-2</v>
      </c>
      <c r="R24" s="4">
        <f t="shared" si="15"/>
        <v>4.1894933172717974E-2</v>
      </c>
      <c r="S24" s="4">
        <f t="shared" si="15"/>
        <v>4.7793298764140124E-2</v>
      </c>
      <c r="T24" s="4"/>
      <c r="U24" s="4">
        <f>2/4*875*U9*1/60*U5/100000*0.00000129</f>
        <v>3.8555938498802118E-3</v>
      </c>
      <c r="V24" s="4">
        <f>2/4*875*V9*1/60*V5/100000*0.00000129</f>
        <v>1.0749357853526327E-2</v>
      </c>
      <c r="W24" s="4">
        <f>2/4*875*W9*1/60*W5/100000*0.00000129</f>
        <v>2.9261819261501253E-2</v>
      </c>
    </row>
    <row r="25" spans="1:23" ht="17.25" x14ac:dyDescent="0.25">
      <c r="A25" s="14" t="s">
        <v>46</v>
      </c>
      <c r="B25" s="3" t="s">
        <v>6</v>
      </c>
      <c r="C25" s="5">
        <f>C24*1.005*(C23-C22)</f>
        <v>0.95100584517894937</v>
      </c>
      <c r="D25" s="5">
        <f t="shared" ref="D25:V25" si="16">D24*1.005*(D23-D22)</f>
        <v>1.4499998358651012</v>
      </c>
      <c r="E25" s="5">
        <f t="shared" si="16"/>
        <v>2.2695649604845061</v>
      </c>
      <c r="F25" s="5">
        <f t="shared" si="16"/>
        <v>2.1063293524080633</v>
      </c>
      <c r="G25" s="5">
        <f t="shared" si="16"/>
        <v>2.652414740069414</v>
      </c>
      <c r="H25" s="5">
        <f t="shared" si="16"/>
        <v>2.541952089624111</v>
      </c>
      <c r="I25" s="5">
        <f t="shared" si="16"/>
        <v>3.163318155976671</v>
      </c>
      <c r="J25" s="5">
        <f t="shared" si="16"/>
        <v>3.8411720465430998</v>
      </c>
      <c r="K25" s="5">
        <f t="shared" si="16"/>
        <v>3.6020001950843792</v>
      </c>
      <c r="L25" s="5">
        <f t="shared" si="16"/>
        <v>6.225679349528555</v>
      </c>
      <c r="M25" s="5">
        <f t="shared" si="16"/>
        <v>7.826568325121614</v>
      </c>
      <c r="N25" s="5">
        <f t="shared" si="16"/>
        <v>8.67148195112906</v>
      </c>
      <c r="O25" s="5">
        <f t="shared" si="16"/>
        <v>10.231070351184703</v>
      </c>
      <c r="P25" s="5">
        <f t="shared" si="16"/>
        <v>11.542746037234028</v>
      </c>
      <c r="Q25" s="5">
        <f t="shared" si="16"/>
        <v>19.956208652036093</v>
      </c>
      <c r="R25" s="5">
        <f t="shared" si="16"/>
        <v>28.482100611356678</v>
      </c>
      <c r="S25" s="5">
        <f t="shared" si="16"/>
        <v>32.492080565850323</v>
      </c>
      <c r="T25" s="5"/>
      <c r="U25" s="5">
        <f t="shared" si="16"/>
        <v>2.62120986077448</v>
      </c>
      <c r="V25" s="5">
        <f t="shared" si="16"/>
        <v>7.3079073937033616</v>
      </c>
      <c r="W25" s="5">
        <f>W24*1.005*(W23-W22)</f>
        <v>19.893529292467022</v>
      </c>
    </row>
    <row r="26" spans="1:23" ht="17.25" x14ac:dyDescent="0.25">
      <c r="A26" s="14" t="s">
        <v>49</v>
      </c>
      <c r="B26" s="3" t="s">
        <v>8</v>
      </c>
      <c r="C26" s="5">
        <f>C25*C20/100</f>
        <v>0.45843477568842472</v>
      </c>
      <c r="D26" s="5">
        <f t="shared" ref="D26:V26" si="17">D25*D20/100</f>
        <v>0.69897609238983061</v>
      </c>
      <c r="E26" s="5">
        <f t="shared" si="17"/>
        <v>1.0940495359145175</v>
      </c>
      <c r="F26" s="5">
        <f t="shared" si="17"/>
        <v>1.0153613977161593</v>
      </c>
      <c r="G26" s="5">
        <f t="shared" si="17"/>
        <v>1.2786032415684974</v>
      </c>
      <c r="H26" s="5">
        <f t="shared" si="17"/>
        <v>1.2253544412214159</v>
      </c>
      <c r="I26" s="5">
        <f t="shared" si="17"/>
        <v>1.5248855268533175</v>
      </c>
      <c r="J26" s="5">
        <f t="shared" si="17"/>
        <v>1.851646711179028</v>
      </c>
      <c r="K26" s="5">
        <f t="shared" si="17"/>
        <v>1.7363533145818366</v>
      </c>
      <c r="L26" s="5">
        <f t="shared" si="17"/>
        <v>3.0011044943389762</v>
      </c>
      <c r="M26" s="5">
        <f t="shared" si="17"/>
        <v>3.7728170785975705</v>
      </c>
      <c r="N26" s="5">
        <f t="shared" si="17"/>
        <v>4.180109831400717</v>
      </c>
      <c r="O26" s="5">
        <f t="shared" si="17"/>
        <v>4.9319133686452679</v>
      </c>
      <c r="P26" s="5">
        <f t="shared" si="17"/>
        <v>5.564209954369022</v>
      </c>
      <c r="Q26" s="5">
        <f t="shared" si="17"/>
        <v>9.6199409113685164</v>
      </c>
      <c r="R26" s="5">
        <f t="shared" si="17"/>
        <v>13.729868718572904</v>
      </c>
      <c r="S26" s="5">
        <f t="shared" si="17"/>
        <v>15.662889709214094</v>
      </c>
      <c r="T26" s="5"/>
      <c r="U26" s="5">
        <f t="shared" si="17"/>
        <v>1.2635608504912212</v>
      </c>
      <c r="V26" s="5">
        <f t="shared" si="17"/>
        <v>3.5227952633180495</v>
      </c>
      <c r="W26" s="5">
        <f>W25*W20/100</f>
        <v>9.589726167379288</v>
      </c>
    </row>
    <row r="27" spans="1:23" ht="15.75" x14ac:dyDescent="0.25">
      <c r="A27" s="14" t="s">
        <v>52</v>
      </c>
      <c r="B27" s="3" t="s">
        <v>7</v>
      </c>
      <c r="C27" s="5">
        <f>C25*1/40000*1/0.75*3600</f>
        <v>0.11412070142147393</v>
      </c>
      <c r="D27" s="5">
        <f t="shared" ref="D27:W27" si="18">D25*1/40000*1/0.75*3600</f>
        <v>0.17399998030381217</v>
      </c>
      <c r="E27" s="5">
        <f t="shared" si="18"/>
        <v>0.27234779525814073</v>
      </c>
      <c r="F27" s="5">
        <f t="shared" si="18"/>
        <v>0.25275952228896759</v>
      </c>
      <c r="G27" s="5">
        <f t="shared" si="18"/>
        <v>0.31828976880832965</v>
      </c>
      <c r="H27" s="5">
        <f t="shared" si="18"/>
        <v>0.30503425075489332</v>
      </c>
      <c r="I27" s="5">
        <f t="shared" si="18"/>
        <v>0.37959817871720047</v>
      </c>
      <c r="J27" s="5">
        <f t="shared" si="18"/>
        <v>0.46094064558517195</v>
      </c>
      <c r="K27" s="5">
        <f t="shared" si="18"/>
        <v>0.43224002341012552</v>
      </c>
      <c r="L27" s="5">
        <f t="shared" si="18"/>
        <v>0.74708152194342659</v>
      </c>
      <c r="M27" s="5">
        <f t="shared" si="18"/>
        <v>0.93918819901459361</v>
      </c>
      <c r="N27" s="5">
        <f t="shared" si="18"/>
        <v>1.040577834135487</v>
      </c>
      <c r="O27" s="5">
        <f t="shared" si="18"/>
        <v>1.2277284421421644</v>
      </c>
      <c r="P27" s="5">
        <f t="shared" si="18"/>
        <v>1.3851295244680835</v>
      </c>
      <c r="Q27" s="5">
        <f t="shared" si="18"/>
        <v>2.3947450382443312</v>
      </c>
      <c r="R27" s="5">
        <f t="shared" si="18"/>
        <v>3.4178520733628011</v>
      </c>
      <c r="S27" s="5">
        <f t="shared" si="18"/>
        <v>3.8990496679020383</v>
      </c>
      <c r="T27" s="5">
        <f t="shared" si="18"/>
        <v>0</v>
      </c>
      <c r="U27" s="5">
        <f t="shared" si="18"/>
        <v>0.31454518329293762</v>
      </c>
      <c r="V27" s="5">
        <f t="shared" si="18"/>
        <v>0.87694888724440334</v>
      </c>
      <c r="W27" s="5">
        <f t="shared" si="18"/>
        <v>2.3872235150960428</v>
      </c>
    </row>
    <row r="28" spans="1:23" x14ac:dyDescent="0.25">
      <c r="A28" s="14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75" x14ac:dyDescent="0.25">
      <c r="A29" s="14" t="s">
        <v>69</v>
      </c>
      <c r="B29" s="3" t="s">
        <v>2</v>
      </c>
      <c r="C29" s="7">
        <v>10</v>
      </c>
      <c r="D29" s="9">
        <v>12</v>
      </c>
      <c r="E29" s="9">
        <v>13.5</v>
      </c>
      <c r="F29" s="9">
        <v>17.5</v>
      </c>
      <c r="G29" s="7">
        <v>19</v>
      </c>
      <c r="H29" s="9">
        <v>21.5</v>
      </c>
      <c r="I29" s="9">
        <v>21</v>
      </c>
      <c r="J29" s="9">
        <v>20</v>
      </c>
      <c r="K29" s="7">
        <v>22.5</v>
      </c>
      <c r="L29" s="7">
        <v>15</v>
      </c>
      <c r="M29" s="7">
        <v>13</v>
      </c>
      <c r="N29" s="7">
        <v>13.4</v>
      </c>
      <c r="O29" s="7">
        <v>11.6</v>
      </c>
      <c r="P29" s="9">
        <v>11</v>
      </c>
      <c r="Q29" s="27">
        <v>7</v>
      </c>
      <c r="R29" s="7">
        <v>5</v>
      </c>
      <c r="S29" s="7">
        <v>4.8</v>
      </c>
      <c r="T29" s="5"/>
      <c r="U29" s="7">
        <v>19</v>
      </c>
      <c r="V29" s="7">
        <v>13</v>
      </c>
      <c r="W29" s="7">
        <v>10.4</v>
      </c>
    </row>
    <row r="30" spans="1:23" ht="15.75" x14ac:dyDescent="0.25">
      <c r="A30" s="14" t="s">
        <v>70</v>
      </c>
      <c r="B30" s="3" t="s">
        <v>2</v>
      </c>
      <c r="C30" s="5">
        <f>C29*1</f>
        <v>10</v>
      </c>
      <c r="D30" s="5">
        <f t="shared" ref="D30:S30" si="19">D29*1</f>
        <v>12</v>
      </c>
      <c r="E30" s="5">
        <f t="shared" si="19"/>
        <v>13.5</v>
      </c>
      <c r="F30" s="5">
        <f t="shared" si="19"/>
        <v>17.5</v>
      </c>
      <c r="G30" s="5">
        <f t="shared" si="19"/>
        <v>19</v>
      </c>
      <c r="H30" s="5">
        <f t="shared" si="19"/>
        <v>21.5</v>
      </c>
      <c r="I30" s="5">
        <f t="shared" si="19"/>
        <v>21</v>
      </c>
      <c r="J30" s="5">
        <f t="shared" si="19"/>
        <v>20</v>
      </c>
      <c r="K30" s="5">
        <f t="shared" si="19"/>
        <v>22.5</v>
      </c>
      <c r="L30" s="5">
        <f t="shared" si="19"/>
        <v>15</v>
      </c>
      <c r="M30" s="5">
        <f t="shared" si="19"/>
        <v>13</v>
      </c>
      <c r="N30" s="5">
        <f t="shared" si="19"/>
        <v>13.4</v>
      </c>
      <c r="O30" s="5">
        <f t="shared" si="19"/>
        <v>11.6</v>
      </c>
      <c r="P30" s="5">
        <f t="shared" si="19"/>
        <v>11</v>
      </c>
      <c r="Q30" s="5">
        <f t="shared" si="19"/>
        <v>7</v>
      </c>
      <c r="R30" s="5">
        <f t="shared" si="19"/>
        <v>5</v>
      </c>
      <c r="S30" s="5">
        <f t="shared" si="19"/>
        <v>4.8</v>
      </c>
      <c r="U30" s="5">
        <f>U29*1</f>
        <v>19</v>
      </c>
      <c r="V30" s="5">
        <f>V29*1</f>
        <v>13</v>
      </c>
      <c r="W30" s="5">
        <f>W29*1</f>
        <v>10.4</v>
      </c>
    </row>
    <row r="31" spans="1:23" ht="15.75" x14ac:dyDescent="0.25">
      <c r="A31" s="14" t="s">
        <v>53</v>
      </c>
      <c r="B31" s="3" t="s">
        <v>7</v>
      </c>
      <c r="C31" s="5">
        <f t="shared" ref="C31:S31" si="20">C2*1/C30</f>
        <v>1</v>
      </c>
      <c r="D31" s="5">
        <f t="shared" si="20"/>
        <v>1.6666666666666667</v>
      </c>
      <c r="E31" s="5">
        <f t="shared" si="20"/>
        <v>2.2222222222222223</v>
      </c>
      <c r="F31" s="5">
        <f t="shared" si="20"/>
        <v>2.2857142857142856</v>
      </c>
      <c r="G31" s="5">
        <f t="shared" si="20"/>
        <v>2.6315789473684212</v>
      </c>
      <c r="H31" s="5">
        <f t="shared" si="20"/>
        <v>2.7906976744186047</v>
      </c>
      <c r="I31" s="5">
        <f t="shared" si="20"/>
        <v>3.3333333333333335</v>
      </c>
      <c r="J31" s="5">
        <f t="shared" si="20"/>
        <v>4</v>
      </c>
      <c r="K31" s="5">
        <f t="shared" si="20"/>
        <v>4</v>
      </c>
      <c r="L31" s="5">
        <f t="shared" si="20"/>
        <v>6.666666666666667</v>
      </c>
      <c r="M31" s="5">
        <f t="shared" si="20"/>
        <v>8.4615384615384617</v>
      </c>
      <c r="N31" s="5">
        <f t="shared" si="20"/>
        <v>8.9552238805970141</v>
      </c>
      <c r="O31" s="5">
        <f t="shared" si="20"/>
        <v>11.206896551724139</v>
      </c>
      <c r="P31" s="5">
        <f t="shared" si="20"/>
        <v>12.727272727272727</v>
      </c>
      <c r="Q31" s="5">
        <f t="shared" si="20"/>
        <v>21.428571428571427</v>
      </c>
      <c r="R31" s="5">
        <f t="shared" si="20"/>
        <v>32</v>
      </c>
      <c r="S31" s="5">
        <f t="shared" si="20"/>
        <v>35.416666666666671</v>
      </c>
      <c r="U31" s="5">
        <f>U2*1/U30</f>
        <v>2.5263157894736841</v>
      </c>
      <c r="V31" s="5">
        <f>V2*1/V30</f>
        <v>9.2307692307692299</v>
      </c>
      <c r="W31" s="5">
        <f>W2*1/W30</f>
        <v>14.423076923076923</v>
      </c>
    </row>
    <row r="32" spans="1:23" ht="15.75" x14ac:dyDescent="0.25">
      <c r="A32" s="14" t="s">
        <v>54</v>
      </c>
      <c r="B32" s="3" t="s">
        <v>7</v>
      </c>
      <c r="C32" s="5">
        <f t="shared" ref="C32:S32" si="21">C31-C27</f>
        <v>0.8858792985785261</v>
      </c>
      <c r="D32" s="5">
        <f t="shared" si="21"/>
        <v>1.4926666863628546</v>
      </c>
      <c r="E32" s="5">
        <f t="shared" si="21"/>
        <v>1.9498744269640815</v>
      </c>
      <c r="F32" s="5">
        <f t="shared" si="21"/>
        <v>2.0329547634253178</v>
      </c>
      <c r="G32" s="5">
        <f t="shared" si="21"/>
        <v>2.3132891785600918</v>
      </c>
      <c r="H32" s="5">
        <f t="shared" si="21"/>
        <v>2.4856634236637114</v>
      </c>
      <c r="I32" s="5">
        <f t="shared" si="21"/>
        <v>2.9537351546161332</v>
      </c>
      <c r="J32" s="5">
        <f t="shared" si="21"/>
        <v>3.5390593544148281</v>
      </c>
      <c r="K32" s="5">
        <f t="shared" si="21"/>
        <v>3.5677599765898744</v>
      </c>
      <c r="L32" s="5">
        <f t="shared" si="21"/>
        <v>5.9195851447232402</v>
      </c>
      <c r="M32" s="5">
        <f t="shared" si="21"/>
        <v>7.5223502625238678</v>
      </c>
      <c r="N32" s="5">
        <f t="shared" si="21"/>
        <v>7.9146460464615274</v>
      </c>
      <c r="O32" s="5">
        <f t="shared" si="21"/>
        <v>9.9791681095819751</v>
      </c>
      <c r="P32" s="5">
        <f t="shared" si="21"/>
        <v>11.342143202804642</v>
      </c>
      <c r="Q32" s="5">
        <f t="shared" si="21"/>
        <v>19.033826390327096</v>
      </c>
      <c r="R32" s="5">
        <f t="shared" si="21"/>
        <v>28.582147926637198</v>
      </c>
      <c r="S32" s="5">
        <f t="shared" si="21"/>
        <v>31.517616998764634</v>
      </c>
      <c r="T32" s="5"/>
      <c r="U32" s="5">
        <f>U31-U27</f>
        <v>2.2117706061807465</v>
      </c>
      <c r="V32" s="5">
        <f>V31-V27</f>
        <v>8.3538203435248271</v>
      </c>
      <c r="W32" s="5">
        <f>W31-W27</f>
        <v>12.035853407980881</v>
      </c>
    </row>
    <row r="33" spans="1:23" ht="17.25" x14ac:dyDescent="0.25">
      <c r="A33" s="14" t="s">
        <v>55</v>
      </c>
      <c r="B33" s="3" t="s">
        <v>6</v>
      </c>
      <c r="C33" s="5">
        <f>C32*40000*0.75*1/3600</f>
        <v>7.3823274881543846</v>
      </c>
      <c r="D33" s="5">
        <f t="shared" ref="D33:S33" si="22">D32*40000*0.75*1/3600</f>
        <v>12.438889053023789</v>
      </c>
      <c r="E33" s="5">
        <f t="shared" si="22"/>
        <v>16.248953558034014</v>
      </c>
      <c r="F33" s="5">
        <f t="shared" si="22"/>
        <v>16.94128969521098</v>
      </c>
      <c r="G33" s="5">
        <f t="shared" si="22"/>
        <v>19.277409821334096</v>
      </c>
      <c r="H33" s="5">
        <f t="shared" si="22"/>
        <v>20.713861863864263</v>
      </c>
      <c r="I33" s="5">
        <f t="shared" si="22"/>
        <v>24.61445962180111</v>
      </c>
      <c r="J33" s="5">
        <f t="shared" si="22"/>
        <v>29.492161286790232</v>
      </c>
      <c r="K33" s="5">
        <f t="shared" si="22"/>
        <v>29.731333138248957</v>
      </c>
      <c r="L33" s="5">
        <f t="shared" si="22"/>
        <v>49.329876206026995</v>
      </c>
      <c r="M33" s="5">
        <f t="shared" si="22"/>
        <v>62.686252187698898</v>
      </c>
      <c r="N33" s="5">
        <f t="shared" si="22"/>
        <v>65.955383720512728</v>
      </c>
      <c r="O33" s="5">
        <f t="shared" si="22"/>
        <v>83.15973424651645</v>
      </c>
      <c r="P33" s="5">
        <f t="shared" si="22"/>
        <v>94.517860023372023</v>
      </c>
      <c r="Q33" s="5">
        <f t="shared" si="22"/>
        <v>158.61521991939247</v>
      </c>
      <c r="R33" s="5">
        <f t="shared" si="22"/>
        <v>238.18456605530997</v>
      </c>
      <c r="S33" s="5">
        <f t="shared" si="22"/>
        <v>262.64680832303861</v>
      </c>
      <c r="T33" s="5"/>
      <c r="U33" s="5">
        <f>U32*40000*0.75*1/3600</f>
        <v>18.431421718172889</v>
      </c>
      <c r="V33" s="5">
        <f>V32*40000*0.75*1/3600</f>
        <v>69.61516952937356</v>
      </c>
      <c r="W33" s="5">
        <f>W32*40000*0.75*1/3600</f>
        <v>100.29877839984067</v>
      </c>
    </row>
    <row r="34" spans="1:23" x14ac:dyDescent="0.25">
      <c r="A34" s="14" t="s">
        <v>50</v>
      </c>
      <c r="B34" s="3" t="s">
        <v>9</v>
      </c>
      <c r="C34" s="10">
        <v>0.3</v>
      </c>
      <c r="D34" s="10">
        <v>0.3</v>
      </c>
      <c r="E34" s="10">
        <v>0.3</v>
      </c>
      <c r="F34" s="10">
        <v>0.3</v>
      </c>
      <c r="G34" s="10">
        <v>0.3</v>
      </c>
      <c r="H34" s="10">
        <v>0.3</v>
      </c>
      <c r="I34" s="10">
        <v>0.3</v>
      </c>
      <c r="J34" s="10">
        <v>0.3</v>
      </c>
      <c r="K34" s="10">
        <v>0.3</v>
      </c>
      <c r="L34" s="10">
        <v>0.3</v>
      </c>
      <c r="M34" s="10">
        <v>0.3</v>
      </c>
      <c r="N34" s="10">
        <v>0.3</v>
      </c>
      <c r="O34" s="10">
        <v>0.3</v>
      </c>
      <c r="P34" s="10">
        <v>0.3</v>
      </c>
      <c r="Q34" s="10">
        <v>0.3</v>
      </c>
      <c r="R34" s="10">
        <v>0.3</v>
      </c>
      <c r="S34" s="10">
        <v>0.3</v>
      </c>
      <c r="T34" s="10"/>
      <c r="U34" s="10">
        <v>0.3</v>
      </c>
      <c r="V34" s="10">
        <v>0.3</v>
      </c>
      <c r="W34" s="10">
        <v>0.3</v>
      </c>
    </row>
    <row r="35" spans="1:23" ht="17.25" x14ac:dyDescent="0.25">
      <c r="A35" s="14" t="s">
        <v>57</v>
      </c>
      <c r="B35" s="3" t="s">
        <v>8</v>
      </c>
      <c r="C35" s="5">
        <f>C33*C34</f>
        <v>2.2146982464463152</v>
      </c>
      <c r="D35" s="5">
        <f t="shared" ref="D35:S35" si="23">D33*D34</f>
        <v>3.7316667159071368</v>
      </c>
      <c r="E35" s="5">
        <f t="shared" si="23"/>
        <v>4.8746860674102042</v>
      </c>
      <c r="F35" s="5">
        <f t="shared" si="23"/>
        <v>5.0823869085632936</v>
      </c>
      <c r="G35" s="5">
        <f t="shared" si="23"/>
        <v>5.7832229464002287</v>
      </c>
      <c r="H35" s="5">
        <f t="shared" si="23"/>
        <v>6.2141585591592792</v>
      </c>
      <c r="I35" s="5">
        <f t="shared" si="23"/>
        <v>7.3843378865403331</v>
      </c>
      <c r="J35" s="5">
        <f t="shared" si="23"/>
        <v>8.8476483860370685</v>
      </c>
      <c r="K35" s="5">
        <f t="shared" si="23"/>
        <v>8.919399941474687</v>
      </c>
      <c r="L35" s="5">
        <f t="shared" si="23"/>
        <v>14.798962861808098</v>
      </c>
      <c r="M35" s="5">
        <f t="shared" si="23"/>
        <v>18.80587565630967</v>
      </c>
      <c r="N35" s="5">
        <f t="shared" si="23"/>
        <v>19.786615116153818</v>
      </c>
      <c r="O35" s="5">
        <f t="shared" si="23"/>
        <v>24.947920273954935</v>
      </c>
      <c r="P35" s="5">
        <f t="shared" si="23"/>
        <v>28.355358007011606</v>
      </c>
      <c r="Q35" s="5">
        <f t="shared" si="23"/>
        <v>47.584565975817739</v>
      </c>
      <c r="R35" s="5">
        <f t="shared" si="23"/>
        <v>71.455369816592992</v>
      </c>
      <c r="S35" s="5">
        <f t="shared" si="23"/>
        <v>78.794042496911587</v>
      </c>
      <c r="T35" s="5"/>
      <c r="U35" s="5">
        <f>U33*U34</f>
        <v>5.529426515451866</v>
      </c>
      <c r="V35" s="5">
        <f>V33*V34</f>
        <v>20.884550858812066</v>
      </c>
      <c r="W35" s="5">
        <f>W33*W34</f>
        <v>30.089633519952201</v>
      </c>
    </row>
    <row r="36" spans="1:23" x14ac:dyDescent="0.25">
      <c r="A36" s="14" t="s">
        <v>59</v>
      </c>
      <c r="B36" s="3" t="s">
        <v>38</v>
      </c>
      <c r="C36" s="10">
        <v>4</v>
      </c>
      <c r="D36" s="10">
        <v>4</v>
      </c>
      <c r="E36" s="10">
        <v>4</v>
      </c>
      <c r="F36" s="10">
        <v>4</v>
      </c>
      <c r="G36" s="10">
        <v>4</v>
      </c>
      <c r="H36" s="10">
        <v>4</v>
      </c>
      <c r="I36" s="10">
        <v>4</v>
      </c>
      <c r="J36" s="10">
        <v>4</v>
      </c>
      <c r="K36" s="10">
        <v>4</v>
      </c>
      <c r="L36" s="10">
        <v>4</v>
      </c>
      <c r="M36" s="10">
        <v>4</v>
      </c>
      <c r="N36" s="10">
        <v>4</v>
      </c>
      <c r="O36" s="10">
        <v>4</v>
      </c>
      <c r="P36" s="10">
        <v>4</v>
      </c>
      <c r="Q36" s="10">
        <v>4</v>
      </c>
      <c r="R36" s="10">
        <v>4</v>
      </c>
      <c r="S36" s="10">
        <v>4</v>
      </c>
      <c r="T36" s="6"/>
      <c r="U36" s="10">
        <v>4</v>
      </c>
      <c r="V36" s="10">
        <v>4</v>
      </c>
      <c r="W36" s="10">
        <v>4</v>
      </c>
    </row>
    <row r="37" spans="1:23" x14ac:dyDescent="0.25">
      <c r="A37" s="14" t="s">
        <v>58</v>
      </c>
      <c r="B37" s="3" t="s">
        <v>38</v>
      </c>
      <c r="C37" s="5">
        <v>20</v>
      </c>
      <c r="D37" s="5">
        <v>20</v>
      </c>
      <c r="E37" s="5">
        <v>20</v>
      </c>
      <c r="F37" s="5">
        <v>20</v>
      </c>
      <c r="G37" s="5">
        <v>20</v>
      </c>
      <c r="H37" s="5">
        <v>20</v>
      </c>
      <c r="I37" s="5">
        <v>20</v>
      </c>
      <c r="J37" s="5">
        <v>20</v>
      </c>
      <c r="K37" s="5">
        <v>20</v>
      </c>
      <c r="L37" s="5">
        <v>20</v>
      </c>
      <c r="M37" s="5">
        <v>20</v>
      </c>
      <c r="N37" s="5">
        <v>20</v>
      </c>
      <c r="O37" s="5">
        <v>20</v>
      </c>
      <c r="P37" s="5">
        <v>20</v>
      </c>
      <c r="Q37" s="5">
        <v>20</v>
      </c>
      <c r="R37" s="5">
        <v>20</v>
      </c>
      <c r="S37" s="5">
        <v>20</v>
      </c>
      <c r="T37" s="6"/>
      <c r="U37" s="5">
        <v>20</v>
      </c>
      <c r="V37" s="5">
        <v>20</v>
      </c>
      <c r="W37" s="5">
        <v>20</v>
      </c>
    </row>
    <row r="38" spans="1:23" x14ac:dyDescent="0.25">
      <c r="A38" s="14" t="s">
        <v>60</v>
      </c>
      <c r="B38" s="3" t="s">
        <v>38</v>
      </c>
      <c r="C38" s="5">
        <v>10</v>
      </c>
      <c r="D38" s="5">
        <v>10</v>
      </c>
      <c r="E38" s="5">
        <v>10</v>
      </c>
      <c r="F38" s="5">
        <v>10</v>
      </c>
      <c r="G38" s="5">
        <v>10</v>
      </c>
      <c r="H38" s="5">
        <v>10</v>
      </c>
      <c r="I38" s="5">
        <v>10</v>
      </c>
      <c r="J38" s="5">
        <v>10</v>
      </c>
      <c r="K38" s="5">
        <v>10</v>
      </c>
      <c r="L38" s="5">
        <v>10</v>
      </c>
      <c r="M38" s="5">
        <v>10</v>
      </c>
      <c r="N38" s="5">
        <v>10</v>
      </c>
      <c r="O38" s="5">
        <v>10</v>
      </c>
      <c r="P38" s="5">
        <v>10</v>
      </c>
      <c r="Q38" s="5">
        <v>10</v>
      </c>
      <c r="R38" s="5">
        <v>10</v>
      </c>
      <c r="S38" s="5">
        <v>10</v>
      </c>
      <c r="T38" s="5"/>
      <c r="U38" s="5">
        <v>10</v>
      </c>
      <c r="V38" s="5">
        <v>10</v>
      </c>
      <c r="W38" s="5">
        <v>10</v>
      </c>
    </row>
    <row r="39" spans="1:23" ht="17.25" x14ac:dyDescent="0.25">
      <c r="A39" s="14" t="s">
        <v>62</v>
      </c>
      <c r="B39" s="3" t="s">
        <v>8</v>
      </c>
      <c r="C39" s="5">
        <f>C35*(1-C36/100)*(1-C37/100)*(1-C38/100)</f>
        <v>1.5307994279436934</v>
      </c>
      <c r="D39" s="5">
        <f t="shared" ref="D39:S39" si="24">D35*(1-D36/100)*(1-D37/100)*(1-D38/100)</f>
        <v>2.5793280340350129</v>
      </c>
      <c r="E39" s="5">
        <f t="shared" si="24"/>
        <v>3.3693830097939328</v>
      </c>
      <c r="F39" s="5">
        <f t="shared" si="24"/>
        <v>3.5129458311989481</v>
      </c>
      <c r="G39" s="5">
        <f t="shared" si="24"/>
        <v>3.9973637005518383</v>
      </c>
      <c r="H39" s="5">
        <f t="shared" si="24"/>
        <v>4.2952263960908947</v>
      </c>
      <c r="I39" s="5">
        <f t="shared" si="24"/>
        <v>5.1040543471766782</v>
      </c>
      <c r="J39" s="5">
        <f t="shared" si="24"/>
        <v>6.115494564428821</v>
      </c>
      <c r="K39" s="5">
        <f t="shared" si="24"/>
        <v>6.1650892395473047</v>
      </c>
      <c r="L39" s="5">
        <f t="shared" si="24"/>
        <v>10.229043130081758</v>
      </c>
      <c r="M39" s="5">
        <f t="shared" si="24"/>
        <v>12.998621253641247</v>
      </c>
      <c r="N39" s="5">
        <f t="shared" si="24"/>
        <v>13.676508368285518</v>
      </c>
      <c r="O39" s="5">
        <f t="shared" si="24"/>
        <v>17.244002493357652</v>
      </c>
      <c r="P39" s="5">
        <f t="shared" si="24"/>
        <v>19.599223454446427</v>
      </c>
      <c r="Q39" s="5">
        <f t="shared" si="24"/>
        <v>32.890452002485219</v>
      </c>
      <c r="R39" s="5">
        <f t="shared" si="24"/>
        <v>49.38995161722908</v>
      </c>
      <c r="S39" s="5">
        <f t="shared" si="24"/>
        <v>54.462442173865298</v>
      </c>
      <c r="T39" s="5"/>
      <c r="U39" s="5">
        <f>U35*(1-U36/100)*(1-U37/100)*(1-U38/100)</f>
        <v>3.8219396074803296</v>
      </c>
      <c r="V39" s="5">
        <f>V35*(1-V36/100)*(1-V37/100)*(1-V38/100)</f>
        <v>14.4354015536109</v>
      </c>
      <c r="W39" s="5">
        <f>W35*(1-W36/100)*(1-W37/100)*(1-W38/100)</f>
        <v>20.797954688990963</v>
      </c>
    </row>
    <row r="40" spans="1:23" ht="18.75" x14ac:dyDescent="0.25">
      <c r="A40" s="14" t="s">
        <v>66</v>
      </c>
      <c r="B40" s="3" t="s">
        <v>8</v>
      </c>
      <c r="C40" s="5">
        <f t="shared" ref="C40:S40" si="25">C39+C26</f>
        <v>1.989234203632118</v>
      </c>
      <c r="D40" s="5">
        <f t="shared" si="25"/>
        <v>3.2783041264248434</v>
      </c>
      <c r="E40" s="5">
        <f t="shared" si="25"/>
        <v>4.46343254570845</v>
      </c>
      <c r="F40" s="5">
        <f t="shared" si="25"/>
        <v>4.5283072289151072</v>
      </c>
      <c r="G40" s="5">
        <f t="shared" si="25"/>
        <v>5.2759669421203359</v>
      </c>
      <c r="H40" s="5">
        <f t="shared" si="25"/>
        <v>5.5205808373123109</v>
      </c>
      <c r="I40" s="5">
        <f t="shared" si="25"/>
        <v>6.6289398740299958</v>
      </c>
      <c r="J40" s="5">
        <f t="shared" si="25"/>
        <v>7.9671412756078492</v>
      </c>
      <c r="K40" s="5">
        <f t="shared" si="25"/>
        <v>7.9014425541291411</v>
      </c>
      <c r="L40" s="5">
        <f t="shared" si="25"/>
        <v>13.230147624420734</v>
      </c>
      <c r="M40" s="5">
        <f t="shared" si="25"/>
        <v>16.771438332238816</v>
      </c>
      <c r="N40" s="5">
        <f t="shared" si="25"/>
        <v>17.856618199686235</v>
      </c>
      <c r="O40" s="5">
        <f t="shared" si="25"/>
        <v>22.17591586200292</v>
      </c>
      <c r="P40" s="5">
        <f t="shared" si="25"/>
        <v>25.16343340881545</v>
      </c>
      <c r="Q40" s="5">
        <f t="shared" si="25"/>
        <v>42.510392913853735</v>
      </c>
      <c r="R40" s="26">
        <f t="shared" si="25"/>
        <v>63.119820335801982</v>
      </c>
      <c r="S40" s="5">
        <f t="shared" si="25"/>
        <v>70.125331883079397</v>
      </c>
      <c r="T40" s="5"/>
      <c r="U40" s="31">
        <f>U39+U26</f>
        <v>5.085500457971551</v>
      </c>
      <c r="V40" s="5">
        <f>V39+V26</f>
        <v>17.95819681692895</v>
      </c>
      <c r="W40" s="5">
        <f>W39+W26</f>
        <v>30.387680856370253</v>
      </c>
    </row>
    <row r="41" spans="1:23" x14ac:dyDescent="0.25">
      <c r="A41" s="14" t="s">
        <v>61</v>
      </c>
      <c r="B41" s="3" t="s">
        <v>38</v>
      </c>
      <c r="C41" s="5">
        <v>26</v>
      </c>
      <c r="D41" s="5">
        <v>26</v>
      </c>
      <c r="E41" s="5">
        <v>26</v>
      </c>
      <c r="F41" s="5">
        <v>26</v>
      </c>
      <c r="G41" s="5">
        <v>26</v>
      </c>
      <c r="H41" s="5">
        <v>26</v>
      </c>
      <c r="I41" s="5">
        <v>26</v>
      </c>
      <c r="J41" s="5">
        <v>26</v>
      </c>
      <c r="K41" s="5">
        <v>26</v>
      </c>
      <c r="L41" s="5">
        <v>26</v>
      </c>
      <c r="M41" s="5">
        <v>26</v>
      </c>
      <c r="N41" s="5">
        <v>26</v>
      </c>
      <c r="O41" s="5">
        <v>26</v>
      </c>
      <c r="P41" s="5">
        <v>26</v>
      </c>
      <c r="Q41" s="5">
        <v>26</v>
      </c>
      <c r="R41" s="5">
        <v>26</v>
      </c>
      <c r="S41" s="5">
        <v>26</v>
      </c>
      <c r="T41" s="6"/>
      <c r="U41" s="5">
        <v>26</v>
      </c>
      <c r="V41" s="5">
        <v>26</v>
      </c>
      <c r="W41" s="5">
        <v>26</v>
      </c>
    </row>
    <row r="42" spans="1:23" x14ac:dyDescent="0.25">
      <c r="A42" s="14" t="s">
        <v>63</v>
      </c>
      <c r="B42" s="3" t="s">
        <v>38</v>
      </c>
      <c r="C42" s="5">
        <v>4</v>
      </c>
      <c r="D42" s="5">
        <v>4</v>
      </c>
      <c r="E42" s="5">
        <v>4</v>
      </c>
      <c r="F42" s="5">
        <v>4</v>
      </c>
      <c r="G42" s="5">
        <v>4</v>
      </c>
      <c r="H42" s="5">
        <v>4</v>
      </c>
      <c r="I42" s="5">
        <v>4</v>
      </c>
      <c r="J42" s="5">
        <v>4</v>
      </c>
      <c r="K42" s="5">
        <v>4</v>
      </c>
      <c r="L42" s="5">
        <v>4</v>
      </c>
      <c r="M42" s="5">
        <v>4</v>
      </c>
      <c r="N42" s="5">
        <v>4</v>
      </c>
      <c r="O42" s="5">
        <v>4</v>
      </c>
      <c r="P42" s="5">
        <v>4</v>
      </c>
      <c r="Q42" s="5">
        <v>4</v>
      </c>
      <c r="R42" s="5">
        <v>4</v>
      </c>
      <c r="S42" s="5">
        <v>4</v>
      </c>
      <c r="T42" s="5"/>
      <c r="U42" s="5">
        <v>4</v>
      </c>
      <c r="V42" s="5">
        <v>4</v>
      </c>
      <c r="W42" s="5">
        <v>4</v>
      </c>
    </row>
    <row r="43" spans="1:23" x14ac:dyDescent="0.25">
      <c r="A43" s="14" t="s">
        <v>64</v>
      </c>
      <c r="B43" s="3" t="s">
        <v>38</v>
      </c>
      <c r="C43" s="5">
        <v>4</v>
      </c>
      <c r="D43" s="5">
        <v>4</v>
      </c>
      <c r="E43" s="5">
        <v>4</v>
      </c>
      <c r="F43" s="5">
        <v>4</v>
      </c>
      <c r="G43" s="5">
        <v>4</v>
      </c>
      <c r="H43" s="5">
        <v>4</v>
      </c>
      <c r="I43" s="5">
        <v>4</v>
      </c>
      <c r="J43" s="5">
        <v>4</v>
      </c>
      <c r="K43" s="5">
        <v>4</v>
      </c>
      <c r="L43" s="5">
        <v>4</v>
      </c>
      <c r="M43" s="5">
        <v>4</v>
      </c>
      <c r="N43" s="5">
        <v>4</v>
      </c>
      <c r="O43" s="5">
        <v>4</v>
      </c>
      <c r="P43" s="5">
        <v>4</v>
      </c>
      <c r="Q43" s="5">
        <v>4</v>
      </c>
      <c r="R43" s="5">
        <v>4</v>
      </c>
      <c r="S43" s="5">
        <v>4</v>
      </c>
      <c r="T43" s="5"/>
      <c r="U43" s="5">
        <v>4</v>
      </c>
      <c r="V43" s="5">
        <v>4</v>
      </c>
      <c r="W43" s="5">
        <v>4</v>
      </c>
    </row>
    <row r="44" spans="1:23" ht="17.25" x14ac:dyDescent="0.25">
      <c r="A44" s="14" t="s">
        <v>65</v>
      </c>
      <c r="B44" s="3" t="s">
        <v>8</v>
      </c>
      <c r="C44" s="9">
        <f>C40*(1-C41/100)*(1-C42/100)*(1-C43/100)</f>
        <v>1.3566258991298461</v>
      </c>
      <c r="D44" s="9">
        <f t="shared" ref="D44:S44" si="26">D40*(1-D41/100)*(1-D42/100)*(1-D43/100)</f>
        <v>2.2357509613557198</v>
      </c>
      <c r="E44" s="9">
        <f t="shared" si="26"/>
        <v>3.0439895812524314</v>
      </c>
      <c r="F44" s="9">
        <f t="shared" si="26"/>
        <v>3.0882330772044404</v>
      </c>
      <c r="G44" s="9">
        <f t="shared" si="26"/>
        <v>3.5981250390549948</v>
      </c>
      <c r="H44" s="9">
        <f t="shared" si="26"/>
        <v>3.7649478017535984</v>
      </c>
      <c r="I44" s="9">
        <f t="shared" si="26"/>
        <v>4.5208309310504724</v>
      </c>
      <c r="J44" s="9">
        <f t="shared" si="26"/>
        <v>5.4334628757041425</v>
      </c>
      <c r="K44" s="9">
        <f t="shared" si="26"/>
        <v>5.3886573988352078</v>
      </c>
      <c r="L44" s="9">
        <f t="shared" si="26"/>
        <v>9.0227489974929505</v>
      </c>
      <c r="M44" s="9">
        <f t="shared" si="26"/>
        <v>11.437852599573555</v>
      </c>
      <c r="N44" s="9">
        <f t="shared" si="26"/>
        <v>12.177927906294816</v>
      </c>
      <c r="O44" s="9">
        <f t="shared" si="26"/>
        <v>15.123619803232199</v>
      </c>
      <c r="P44" s="9">
        <f t="shared" si="26"/>
        <v>17.161058969877594</v>
      </c>
      <c r="Q44" s="9">
        <f t="shared" si="26"/>
        <v>28.991407800961625</v>
      </c>
      <c r="R44" s="9">
        <f t="shared" si="26"/>
        <v>43.046707551891572</v>
      </c>
      <c r="S44" s="9">
        <f t="shared" si="26"/>
        <v>47.824354338950009</v>
      </c>
      <c r="T44" s="5"/>
      <c r="U44" s="9">
        <f>U40*(1-U41/100)*(1-U42/100)*(1-U43/100)</f>
        <v>3.4682299443292703</v>
      </c>
      <c r="V44" s="9">
        <f>V40*(1-V41/100)*(1-V42/100)*(1-V43/100)</f>
        <v>12.247202897996472</v>
      </c>
      <c r="W44" s="9">
        <f>W40*(1-W41/100)*(1-W42/100)*(1-W43/100)</f>
        <v>20.723912141150809</v>
      </c>
    </row>
    <row r="45" spans="1:23" ht="17.25" x14ac:dyDescent="0.25">
      <c r="A45" s="14" t="s">
        <v>68</v>
      </c>
      <c r="B45" s="3" t="s">
        <v>8</v>
      </c>
      <c r="C45" s="18">
        <f>C39*(1-C41/100)*(1-C42/100)*(1-C43/100)</f>
        <v>1.0439807170667519</v>
      </c>
      <c r="D45" s="18">
        <f t="shared" ref="D45:S45" si="27">D39*(1-D41/100)*(1-D42/100)*(1-D43/100)</f>
        <v>1.759060449963334</v>
      </c>
      <c r="E45" s="18">
        <f t="shared" si="27"/>
        <v>2.2978653025513052</v>
      </c>
      <c r="F45" s="18">
        <f t="shared" si="27"/>
        <v>2.3957728497443829</v>
      </c>
      <c r="G45" s="18">
        <f t="shared" si="27"/>
        <v>2.7261380859571447</v>
      </c>
      <c r="H45" s="18">
        <f t="shared" si="27"/>
        <v>2.9292756785116527</v>
      </c>
      <c r="I45" s="18">
        <f t="shared" si="27"/>
        <v>3.4808833999049398</v>
      </c>
      <c r="J45" s="18">
        <f t="shared" si="27"/>
        <v>4.170669445027424</v>
      </c>
      <c r="K45" s="18">
        <f t="shared" si="27"/>
        <v>4.2044922199434289</v>
      </c>
      <c r="L45" s="18">
        <f t="shared" si="27"/>
        <v>6.9760437500256769</v>
      </c>
      <c r="M45" s="18">
        <f t="shared" si="27"/>
        <v>8.8648517170432726</v>
      </c>
      <c r="N45" s="18">
        <f t="shared" si="27"/>
        <v>9.3271598830368294</v>
      </c>
      <c r="O45" s="18">
        <f t="shared" si="27"/>
        <v>11.760133796430024</v>
      </c>
      <c r="P45" s="18">
        <f t="shared" si="27"/>
        <v>13.366356808357191</v>
      </c>
      <c r="Q45" s="18">
        <f t="shared" si="27"/>
        <v>22.430762018462875</v>
      </c>
      <c r="R45" s="18">
        <f t="shared" si="27"/>
        <v>33.683156763724355</v>
      </c>
      <c r="S45" s="18">
        <f t="shared" si="27"/>
        <v>37.142514163501346</v>
      </c>
      <c r="T45" s="5"/>
      <c r="U45" s="18">
        <f>U39*(1-U41/100)*(1-U42/100)*(1-U43/100)</f>
        <v>2.6065016612678651</v>
      </c>
      <c r="V45" s="18">
        <f>V39*(1-V41/100)*(1-V42/100)*(1-V43/100)</f>
        <v>9.8447128931377748</v>
      </c>
      <c r="W45" s="18">
        <f>W39*(1-W41/100)*(1-W42/100)*(1-W43/100)</f>
        <v>14.183872330616811</v>
      </c>
    </row>
    <row r="46" spans="1:23" x14ac:dyDescent="0.25">
      <c r="A46" s="14"/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7.25" x14ac:dyDescent="0.25">
      <c r="A47" s="14" t="s">
        <v>22</v>
      </c>
      <c r="B47" s="3" t="s">
        <v>8</v>
      </c>
      <c r="C47" s="10">
        <v>2</v>
      </c>
      <c r="D47" s="10">
        <f>C47+0.17</f>
        <v>2.17</v>
      </c>
      <c r="E47" s="10">
        <f t="shared" ref="E47:S47" si="28">D47+0.17</f>
        <v>2.34</v>
      </c>
      <c r="F47" s="10">
        <f t="shared" si="28"/>
        <v>2.5099999999999998</v>
      </c>
      <c r="G47" s="10">
        <f t="shared" si="28"/>
        <v>2.6799999999999997</v>
      </c>
      <c r="H47" s="10">
        <f t="shared" si="28"/>
        <v>2.8499999999999996</v>
      </c>
      <c r="I47" s="10">
        <f t="shared" si="28"/>
        <v>3.0199999999999996</v>
      </c>
      <c r="J47" s="10">
        <f t="shared" si="28"/>
        <v>3.1899999999999995</v>
      </c>
      <c r="K47" s="10">
        <f t="shared" si="28"/>
        <v>3.3599999999999994</v>
      </c>
      <c r="L47" s="10">
        <f t="shared" si="28"/>
        <v>3.5299999999999994</v>
      </c>
      <c r="M47" s="10">
        <f t="shared" si="28"/>
        <v>3.6999999999999993</v>
      </c>
      <c r="N47" s="10">
        <f t="shared" si="28"/>
        <v>3.8699999999999992</v>
      </c>
      <c r="O47" s="10">
        <f t="shared" si="28"/>
        <v>4.0399999999999991</v>
      </c>
      <c r="P47" s="10">
        <f t="shared" si="28"/>
        <v>4.2099999999999991</v>
      </c>
      <c r="Q47" s="10">
        <f t="shared" si="28"/>
        <v>4.379999999999999</v>
      </c>
      <c r="R47" s="10">
        <f t="shared" si="28"/>
        <v>4.5499999999999989</v>
      </c>
      <c r="S47" s="10">
        <f t="shared" si="28"/>
        <v>4.7199999999999989</v>
      </c>
      <c r="U47" s="10">
        <f>T47+0.17</f>
        <v>0.17</v>
      </c>
      <c r="V47" s="10">
        <f>U47+0.17</f>
        <v>0.34</v>
      </c>
      <c r="W47" s="10">
        <f>V47+0.17</f>
        <v>0.51</v>
      </c>
    </row>
    <row r="48" spans="1:23" ht="17.25" x14ac:dyDescent="0.25">
      <c r="A48" s="23" t="s">
        <v>67</v>
      </c>
      <c r="B48" s="3" t="s">
        <v>8</v>
      </c>
      <c r="C48" s="24">
        <f>1/76716*0.35*1.7*POWER(C2,3)</f>
        <v>7.7558788257990506E-3</v>
      </c>
      <c r="D48" s="24">
        <f t="shared" ref="D48:W48" si="29">1/76716*0.35*1.7*POWER(D2,3)</f>
        <v>6.2047030606392405E-2</v>
      </c>
      <c r="E48" s="24">
        <f t="shared" si="29"/>
        <v>0.20940872829657436</v>
      </c>
      <c r="F48" s="24">
        <f t="shared" si="29"/>
        <v>0.49637624485113924</v>
      </c>
      <c r="G48" s="24">
        <f t="shared" si="29"/>
        <v>0.96948485322488132</v>
      </c>
      <c r="H48" s="24">
        <f t="shared" si="29"/>
        <v>1.6752698263725949</v>
      </c>
      <c r="I48" s="24">
        <f t="shared" si="29"/>
        <v>2.6602664372490743</v>
      </c>
      <c r="J48" s="24">
        <f t="shared" si="29"/>
        <v>3.9710099588091139</v>
      </c>
      <c r="K48" s="24">
        <f t="shared" si="29"/>
        <v>5.654035664007508</v>
      </c>
      <c r="L48" s="24">
        <f t="shared" si="29"/>
        <v>7.7558788257990505</v>
      </c>
      <c r="M48" s="24">
        <f t="shared" si="29"/>
        <v>10.323074717138537</v>
      </c>
      <c r="N48" s="24">
        <f t="shared" si="29"/>
        <v>13.402158610980759</v>
      </c>
      <c r="O48" s="24">
        <f t="shared" si="29"/>
        <v>17.039665780280515</v>
      </c>
      <c r="P48" s="24">
        <f t="shared" si="29"/>
        <v>21.282131497992594</v>
      </c>
      <c r="Q48" s="24">
        <f t="shared" si="29"/>
        <v>26.176091037071796</v>
      </c>
      <c r="R48" s="24">
        <f t="shared" si="29"/>
        <v>31.768079670472911</v>
      </c>
      <c r="S48" s="24">
        <f t="shared" si="29"/>
        <v>38.104632671150732</v>
      </c>
      <c r="T48" s="24"/>
      <c r="U48" s="24">
        <f t="shared" si="29"/>
        <v>0.85773815110276863</v>
      </c>
      <c r="V48" s="24">
        <f t="shared" si="29"/>
        <v>13.402158610980759</v>
      </c>
      <c r="W48" s="24">
        <f t="shared" si="29"/>
        <v>26.176091037071796</v>
      </c>
    </row>
    <row r="49" spans="1:23" ht="17.25" x14ac:dyDescent="0.25">
      <c r="A49" s="23" t="s">
        <v>56</v>
      </c>
      <c r="B49" s="3" t="s">
        <v>8</v>
      </c>
      <c r="C49" s="25">
        <f>C48+C47</f>
        <v>2.0077558788257992</v>
      </c>
      <c r="D49" s="25">
        <f t="shared" ref="D49:S49" si="30">D48+D47</f>
        <v>2.2320470306063922</v>
      </c>
      <c r="E49" s="25">
        <f t="shared" si="30"/>
        <v>2.5494087282965743</v>
      </c>
      <c r="F49" s="25">
        <f t="shared" si="30"/>
        <v>3.0063762448511389</v>
      </c>
      <c r="G49" s="25">
        <f t="shared" si="30"/>
        <v>3.6494848532248811</v>
      </c>
      <c r="H49" s="25">
        <f t="shared" si="30"/>
        <v>4.525269826372595</v>
      </c>
      <c r="I49" s="25">
        <f t="shared" si="30"/>
        <v>5.6802664372490739</v>
      </c>
      <c r="J49" s="25">
        <f t="shared" si="30"/>
        <v>7.1610099588091138</v>
      </c>
      <c r="K49" s="25">
        <f t="shared" si="30"/>
        <v>9.0140356640075083</v>
      </c>
      <c r="L49" s="25">
        <f t="shared" si="30"/>
        <v>11.285878825799049</v>
      </c>
      <c r="M49" s="25">
        <f t="shared" si="30"/>
        <v>14.023074717138536</v>
      </c>
      <c r="N49" s="25">
        <f t="shared" si="30"/>
        <v>17.27215861098076</v>
      </c>
      <c r="O49" s="25">
        <f t="shared" si="30"/>
        <v>21.079665780280514</v>
      </c>
      <c r="P49" s="25">
        <f t="shared" si="30"/>
        <v>25.492131497992595</v>
      </c>
      <c r="Q49" s="25">
        <f t="shared" si="30"/>
        <v>30.556091037071795</v>
      </c>
      <c r="R49" s="25">
        <f t="shared" si="30"/>
        <v>36.318079670472912</v>
      </c>
      <c r="S49" s="25">
        <f t="shared" si="30"/>
        <v>42.824632671150731</v>
      </c>
      <c r="T49" s="22"/>
      <c r="U49" s="25">
        <f>U48+U47</f>
        <v>1.0277381511027686</v>
      </c>
      <c r="V49" s="25">
        <f>V48+V47</f>
        <v>13.742158610980759</v>
      </c>
      <c r="W49" s="25">
        <f>W48+W47</f>
        <v>26.686091037071797</v>
      </c>
    </row>
    <row r="51" spans="1:23" x14ac:dyDescent="0.25">
      <c r="A51" s="14" t="s">
        <v>37</v>
      </c>
      <c r="B51" s="3" t="s">
        <v>33</v>
      </c>
      <c r="C51" s="6">
        <f t="shared" ref="C51:S51" si="31">C44*1000*60/(2*PI()*C10)</f>
        <v>7.2386204060241077</v>
      </c>
      <c r="D51" s="6">
        <f t="shared" si="31"/>
        <v>10.177443294688143</v>
      </c>
      <c r="E51" s="6">
        <f t="shared" si="31"/>
        <v>11.068736001204817</v>
      </c>
      <c r="F51" s="6">
        <f t="shared" si="31"/>
        <v>12.11703573873366</v>
      </c>
      <c r="G51" s="6">
        <f t="shared" si="31"/>
        <v>12.498718840510252</v>
      </c>
      <c r="H51" s="6">
        <f t="shared" si="31"/>
        <v>13.424192207396016</v>
      </c>
      <c r="I51" s="6">
        <f t="shared" si="31"/>
        <v>14.469281352697633</v>
      </c>
      <c r="J51" s="6">
        <f t="shared" si="31"/>
        <v>15.421195544049972</v>
      </c>
      <c r="K51" s="6">
        <f t="shared" si="31"/>
        <v>16.063408866554909</v>
      </c>
      <c r="L51" s="6">
        <f t="shared" si="31"/>
        <v>25.216563491998915</v>
      </c>
      <c r="M51" s="6">
        <f t="shared" si="31"/>
        <v>28.748897023402087</v>
      </c>
      <c r="N51" s="6">
        <f t="shared" si="31"/>
        <v>29.546464923400855</v>
      </c>
      <c r="O51" s="6">
        <f t="shared" si="31"/>
        <v>37.608929131514437</v>
      </c>
      <c r="P51" s="6">
        <f t="shared" si="31"/>
        <v>39.335248569203785</v>
      </c>
      <c r="Q51" s="6">
        <f t="shared" si="31"/>
        <v>63.897198128352684</v>
      </c>
      <c r="R51" s="6">
        <f t="shared" si="31"/>
        <v>84.537411852530795</v>
      </c>
      <c r="S51" s="6">
        <f t="shared" si="31"/>
        <v>91.448414154827546</v>
      </c>
      <c r="U51" s="6">
        <f>U44*1000*60/(2*PI()*U10)</f>
        <v>12.971078933818339</v>
      </c>
      <c r="V51" s="6">
        <f>V44*1000*60/(2*PI()*V10)</f>
        <v>28.152398911596727</v>
      </c>
      <c r="W51" s="6">
        <f>W44*1000*60/(2*PI()*W10)</f>
        <v>72.005764927409189</v>
      </c>
    </row>
    <row r="52" spans="1:23" x14ac:dyDescent="0.25">
      <c r="A52" s="14" t="s">
        <v>36</v>
      </c>
      <c r="B52" s="3" t="s">
        <v>33</v>
      </c>
      <c r="C52" s="6">
        <f>C51*C8</f>
        <v>157.51238003508459</v>
      </c>
      <c r="D52" s="6">
        <f t="shared" ref="D52:W52" si="32">D51*D8</f>
        <v>117.44769562070115</v>
      </c>
      <c r="E52" s="6">
        <f t="shared" si="32"/>
        <v>127.73321345390357</v>
      </c>
      <c r="F52" s="6">
        <f t="shared" si="32"/>
        <v>86.515635174558327</v>
      </c>
      <c r="G52" s="6">
        <f t="shared" si="32"/>
        <v>89.240852521243198</v>
      </c>
      <c r="H52" s="6">
        <f t="shared" si="32"/>
        <v>69.403073712237401</v>
      </c>
      <c r="I52" s="6">
        <f t="shared" si="32"/>
        <v>74.806184593446758</v>
      </c>
      <c r="J52" s="6">
        <f t="shared" si="32"/>
        <v>79.727580962738358</v>
      </c>
      <c r="K52" s="6">
        <f t="shared" si="32"/>
        <v>65.378074086878485</v>
      </c>
      <c r="L52" s="6">
        <f t="shared" si="32"/>
        <v>102.63141341243559</v>
      </c>
      <c r="M52" s="6">
        <f t="shared" si="32"/>
        <v>117.00801088524651</v>
      </c>
      <c r="N52" s="6">
        <f t="shared" si="32"/>
        <v>120.25411223824149</v>
      </c>
      <c r="O52" s="6">
        <f t="shared" si="32"/>
        <v>128.99862692109451</v>
      </c>
      <c r="P52" s="6">
        <f t="shared" si="32"/>
        <v>134.919902592369</v>
      </c>
      <c r="Q52" s="6">
        <f t="shared" si="32"/>
        <v>219.1673895802497</v>
      </c>
      <c r="R52" s="6">
        <f t="shared" si="32"/>
        <v>289.96332265418062</v>
      </c>
      <c r="S52" s="6">
        <f t="shared" si="32"/>
        <v>313.66806055105849</v>
      </c>
      <c r="T52" s="6"/>
      <c r="U52" s="6">
        <f t="shared" si="32"/>
        <v>92.61350358746293</v>
      </c>
      <c r="V52" s="6">
        <f t="shared" si="32"/>
        <v>96.562728266776773</v>
      </c>
      <c r="W52" s="6">
        <f t="shared" si="32"/>
        <v>246.97977370101353</v>
      </c>
    </row>
    <row r="53" spans="1:23" x14ac:dyDescent="0.25">
      <c r="A53" s="14" t="s">
        <v>34</v>
      </c>
      <c r="B53" s="3" t="s">
        <v>33</v>
      </c>
      <c r="C53" s="3">
        <v>145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  <c r="V53" s="2"/>
      <c r="W53" s="2"/>
    </row>
    <row r="58" spans="1:23" x14ac:dyDescent="0.25">
      <c r="A58" s="14" t="s">
        <v>20</v>
      </c>
      <c r="B58" s="3" t="s">
        <v>0</v>
      </c>
      <c r="C58" s="41">
        <f>C2</f>
        <v>10</v>
      </c>
      <c r="D58" s="41">
        <f t="shared" ref="D58:S58" si="33">D2</f>
        <v>20</v>
      </c>
      <c r="E58" s="41">
        <f t="shared" si="33"/>
        <v>30</v>
      </c>
      <c r="F58" s="41">
        <f t="shared" si="33"/>
        <v>40</v>
      </c>
      <c r="G58" s="41">
        <f t="shared" si="33"/>
        <v>50</v>
      </c>
      <c r="H58" s="41">
        <f t="shared" si="33"/>
        <v>60</v>
      </c>
      <c r="I58" s="41">
        <f t="shared" si="33"/>
        <v>70</v>
      </c>
      <c r="J58" s="41">
        <f t="shared" si="33"/>
        <v>80</v>
      </c>
      <c r="K58" s="41">
        <f t="shared" si="33"/>
        <v>90</v>
      </c>
      <c r="L58" s="41">
        <f t="shared" si="33"/>
        <v>100</v>
      </c>
      <c r="M58" s="41">
        <f t="shared" si="33"/>
        <v>110</v>
      </c>
      <c r="N58" s="41">
        <f t="shared" si="33"/>
        <v>120</v>
      </c>
      <c r="O58" s="41">
        <f t="shared" si="33"/>
        <v>130</v>
      </c>
      <c r="P58" s="41">
        <f t="shared" si="33"/>
        <v>140</v>
      </c>
      <c r="Q58" s="41">
        <f t="shared" si="33"/>
        <v>150</v>
      </c>
      <c r="R58" s="41">
        <f t="shared" si="33"/>
        <v>160</v>
      </c>
      <c r="S58" s="41">
        <f t="shared" si="33"/>
        <v>170</v>
      </c>
      <c r="T58" s="5"/>
      <c r="U58" s="5"/>
      <c r="V58" s="5"/>
      <c r="W58" s="5"/>
    </row>
    <row r="59" spans="1:23" ht="15.75" x14ac:dyDescent="0.25">
      <c r="A59" s="14" t="s">
        <v>69</v>
      </c>
      <c r="B59" s="3" t="s">
        <v>2</v>
      </c>
      <c r="C59" s="28">
        <f t="shared" ref="C59:S59" si="34">C29</f>
        <v>10</v>
      </c>
      <c r="D59" s="28">
        <f t="shared" si="34"/>
        <v>12</v>
      </c>
      <c r="E59" s="28">
        <f t="shared" si="34"/>
        <v>13.5</v>
      </c>
      <c r="F59" s="28">
        <f t="shared" si="34"/>
        <v>17.5</v>
      </c>
      <c r="G59" s="28">
        <f t="shared" si="34"/>
        <v>19</v>
      </c>
      <c r="H59" s="28">
        <f t="shared" si="34"/>
        <v>21.5</v>
      </c>
      <c r="I59" s="28">
        <f t="shared" si="34"/>
        <v>21</v>
      </c>
      <c r="J59" s="28">
        <f t="shared" si="34"/>
        <v>20</v>
      </c>
      <c r="K59" s="28">
        <f t="shared" si="34"/>
        <v>22.5</v>
      </c>
      <c r="L59" s="28">
        <f t="shared" si="34"/>
        <v>15</v>
      </c>
      <c r="M59" s="28">
        <f t="shared" si="34"/>
        <v>13</v>
      </c>
      <c r="N59" s="28">
        <f t="shared" si="34"/>
        <v>13.4</v>
      </c>
      <c r="O59" s="28">
        <f t="shared" si="34"/>
        <v>11.6</v>
      </c>
      <c r="P59" s="28">
        <f t="shared" si="34"/>
        <v>11</v>
      </c>
      <c r="Q59" s="28">
        <f t="shared" si="34"/>
        <v>7</v>
      </c>
      <c r="R59" s="28">
        <f t="shared" si="34"/>
        <v>5</v>
      </c>
      <c r="S59" s="28">
        <f t="shared" si="34"/>
        <v>4.8</v>
      </c>
      <c r="T59" s="5"/>
      <c r="U59" s="5"/>
      <c r="V59" s="5"/>
      <c r="W59" s="5"/>
    </row>
    <row r="60" spans="1:23" ht="17.25" x14ac:dyDescent="0.25">
      <c r="A60" s="14" t="s">
        <v>62</v>
      </c>
      <c r="B60" s="3" t="s">
        <v>8</v>
      </c>
      <c r="C60" s="5">
        <f>C39</f>
        <v>1.5307994279436934</v>
      </c>
      <c r="D60" s="5">
        <f t="shared" ref="D60:S60" si="35">D39</f>
        <v>2.5793280340350129</v>
      </c>
      <c r="E60" s="5">
        <f t="shared" si="35"/>
        <v>3.3693830097939328</v>
      </c>
      <c r="F60" s="5">
        <f t="shared" si="35"/>
        <v>3.5129458311989481</v>
      </c>
      <c r="G60" s="5">
        <f t="shared" si="35"/>
        <v>3.9973637005518383</v>
      </c>
      <c r="H60" s="5">
        <f t="shared" si="35"/>
        <v>4.2952263960908947</v>
      </c>
      <c r="I60" s="5">
        <f t="shared" si="35"/>
        <v>5.1040543471766782</v>
      </c>
      <c r="J60" s="5">
        <f t="shared" si="35"/>
        <v>6.115494564428821</v>
      </c>
      <c r="K60" s="5">
        <f t="shared" si="35"/>
        <v>6.1650892395473047</v>
      </c>
      <c r="L60" s="5">
        <f t="shared" si="35"/>
        <v>10.229043130081758</v>
      </c>
      <c r="M60" s="5">
        <f t="shared" si="35"/>
        <v>12.998621253641247</v>
      </c>
      <c r="N60" s="5">
        <f t="shared" si="35"/>
        <v>13.676508368285518</v>
      </c>
      <c r="O60" s="5">
        <f t="shared" si="35"/>
        <v>17.244002493357652</v>
      </c>
      <c r="P60" s="5">
        <f t="shared" si="35"/>
        <v>19.599223454446427</v>
      </c>
      <c r="Q60" s="5">
        <f t="shared" si="35"/>
        <v>32.890452002485219</v>
      </c>
      <c r="R60" s="5">
        <f t="shared" si="35"/>
        <v>49.38995161722908</v>
      </c>
      <c r="S60" s="5">
        <f t="shared" si="35"/>
        <v>54.462442173865298</v>
      </c>
      <c r="T60" s="5"/>
      <c r="U60" s="5"/>
      <c r="V60" s="5"/>
      <c r="W60" s="5"/>
    </row>
    <row r="61" spans="1:23" ht="17.25" x14ac:dyDescent="0.25">
      <c r="A61" s="14" t="s">
        <v>49</v>
      </c>
      <c r="B61" s="3" t="s">
        <v>8</v>
      </c>
      <c r="C61" s="5">
        <f>C26</f>
        <v>0.45843477568842472</v>
      </c>
      <c r="D61" s="5">
        <f t="shared" ref="D61:S61" si="36">D26</f>
        <v>0.69897609238983061</v>
      </c>
      <c r="E61" s="5">
        <f t="shared" si="36"/>
        <v>1.0940495359145175</v>
      </c>
      <c r="F61" s="5">
        <f t="shared" si="36"/>
        <v>1.0153613977161593</v>
      </c>
      <c r="G61" s="5">
        <f t="shared" si="36"/>
        <v>1.2786032415684974</v>
      </c>
      <c r="H61" s="5">
        <f t="shared" si="36"/>
        <v>1.2253544412214159</v>
      </c>
      <c r="I61" s="5">
        <f t="shared" si="36"/>
        <v>1.5248855268533175</v>
      </c>
      <c r="J61" s="5">
        <f t="shared" si="36"/>
        <v>1.851646711179028</v>
      </c>
      <c r="K61" s="5">
        <f t="shared" si="36"/>
        <v>1.7363533145818366</v>
      </c>
      <c r="L61" s="5">
        <f t="shared" si="36"/>
        <v>3.0011044943389762</v>
      </c>
      <c r="M61" s="5">
        <f t="shared" si="36"/>
        <v>3.7728170785975705</v>
      </c>
      <c r="N61" s="5">
        <f t="shared" si="36"/>
        <v>4.180109831400717</v>
      </c>
      <c r="O61" s="5">
        <f t="shared" si="36"/>
        <v>4.9319133686452679</v>
      </c>
      <c r="P61" s="5">
        <f t="shared" si="36"/>
        <v>5.564209954369022</v>
      </c>
      <c r="Q61" s="5">
        <f t="shared" si="36"/>
        <v>9.6199409113685164</v>
      </c>
      <c r="R61" s="5">
        <f t="shared" si="36"/>
        <v>13.729868718572904</v>
      </c>
      <c r="S61" s="5">
        <f t="shared" si="36"/>
        <v>15.662889709214094</v>
      </c>
      <c r="T61" s="5"/>
      <c r="U61" s="5"/>
      <c r="V61" s="5"/>
      <c r="W61" s="5"/>
    </row>
    <row r="62" spans="1:23" ht="17.25" x14ac:dyDescent="0.25">
      <c r="A62" s="14" t="s">
        <v>66</v>
      </c>
      <c r="B62" s="3" t="s">
        <v>8</v>
      </c>
      <c r="C62" s="28">
        <f>C40</f>
        <v>1.989234203632118</v>
      </c>
      <c r="D62" s="28">
        <f t="shared" ref="D62:S62" si="37">D40</f>
        <v>3.2783041264248434</v>
      </c>
      <c r="E62" s="28">
        <f t="shared" si="37"/>
        <v>4.46343254570845</v>
      </c>
      <c r="F62" s="28">
        <f t="shared" si="37"/>
        <v>4.5283072289151072</v>
      </c>
      <c r="G62" s="28">
        <f t="shared" si="37"/>
        <v>5.2759669421203359</v>
      </c>
      <c r="H62" s="28">
        <f t="shared" si="37"/>
        <v>5.5205808373123109</v>
      </c>
      <c r="I62" s="28">
        <f t="shared" si="37"/>
        <v>6.6289398740299958</v>
      </c>
      <c r="J62" s="28">
        <f t="shared" si="37"/>
        <v>7.9671412756078492</v>
      </c>
      <c r="K62" s="28">
        <f t="shared" si="37"/>
        <v>7.9014425541291411</v>
      </c>
      <c r="L62" s="28">
        <f t="shared" si="37"/>
        <v>13.230147624420734</v>
      </c>
      <c r="M62" s="28">
        <f t="shared" si="37"/>
        <v>16.771438332238816</v>
      </c>
      <c r="N62" s="28">
        <f t="shared" si="37"/>
        <v>17.856618199686235</v>
      </c>
      <c r="O62" s="28">
        <f t="shared" si="37"/>
        <v>22.17591586200292</v>
      </c>
      <c r="P62" s="28">
        <f t="shared" si="37"/>
        <v>25.16343340881545</v>
      </c>
      <c r="Q62" s="28">
        <f t="shared" si="37"/>
        <v>42.510392913853735</v>
      </c>
      <c r="R62" s="28">
        <f t="shared" si="37"/>
        <v>63.119820335801982</v>
      </c>
      <c r="S62" s="28">
        <f t="shared" si="37"/>
        <v>70.125331883079397</v>
      </c>
    </row>
    <row r="63" spans="1:23" ht="17.25" x14ac:dyDescent="0.25">
      <c r="A63" s="14" t="s">
        <v>65</v>
      </c>
      <c r="B63" s="3" t="s">
        <v>8</v>
      </c>
      <c r="C63" s="22">
        <f t="shared" ref="C63:S63" si="38">C44</f>
        <v>1.3566258991298461</v>
      </c>
      <c r="D63" s="22">
        <f t="shared" si="38"/>
        <v>2.2357509613557198</v>
      </c>
      <c r="E63" s="22">
        <f t="shared" si="38"/>
        <v>3.0439895812524314</v>
      </c>
      <c r="F63" s="22">
        <f t="shared" si="38"/>
        <v>3.0882330772044404</v>
      </c>
      <c r="G63" s="22">
        <f t="shared" si="38"/>
        <v>3.5981250390549948</v>
      </c>
      <c r="H63" s="22">
        <f t="shared" si="38"/>
        <v>3.7649478017535984</v>
      </c>
      <c r="I63" s="22">
        <f t="shared" si="38"/>
        <v>4.5208309310504724</v>
      </c>
      <c r="J63" s="22">
        <f t="shared" si="38"/>
        <v>5.4334628757041425</v>
      </c>
      <c r="K63" s="22">
        <f t="shared" si="38"/>
        <v>5.3886573988352078</v>
      </c>
      <c r="L63" s="22">
        <f t="shared" si="38"/>
        <v>9.0227489974929505</v>
      </c>
      <c r="M63" s="22">
        <f t="shared" si="38"/>
        <v>11.437852599573555</v>
      </c>
      <c r="N63" s="22">
        <f t="shared" si="38"/>
        <v>12.177927906294816</v>
      </c>
      <c r="O63" s="22">
        <f t="shared" si="38"/>
        <v>15.123619803232199</v>
      </c>
      <c r="P63" s="22">
        <f t="shared" si="38"/>
        <v>17.161058969877594</v>
      </c>
      <c r="Q63" s="22">
        <f t="shared" si="38"/>
        <v>28.991407800961625</v>
      </c>
      <c r="R63" s="22">
        <f t="shared" si="38"/>
        <v>43.046707551891572</v>
      </c>
      <c r="S63" s="22">
        <f t="shared" si="38"/>
        <v>47.824354338950009</v>
      </c>
    </row>
    <row r="64" spans="1:23" ht="17.25" x14ac:dyDescent="0.25">
      <c r="A64" s="23" t="s">
        <v>56</v>
      </c>
      <c r="B64" s="3" t="s">
        <v>8</v>
      </c>
      <c r="C64" s="30">
        <f>C49</f>
        <v>2.0077558788257992</v>
      </c>
      <c r="D64" s="30">
        <f t="shared" ref="D64:S64" si="39">D49</f>
        <v>2.2320470306063922</v>
      </c>
      <c r="E64" s="30">
        <f t="shared" si="39"/>
        <v>2.5494087282965743</v>
      </c>
      <c r="F64" s="30">
        <f t="shared" si="39"/>
        <v>3.0063762448511389</v>
      </c>
      <c r="G64" s="30">
        <f t="shared" si="39"/>
        <v>3.6494848532248811</v>
      </c>
      <c r="H64" s="30">
        <f t="shared" si="39"/>
        <v>4.525269826372595</v>
      </c>
      <c r="I64" s="30">
        <f t="shared" si="39"/>
        <v>5.6802664372490739</v>
      </c>
      <c r="J64" s="30">
        <f t="shared" si="39"/>
        <v>7.1610099588091138</v>
      </c>
      <c r="K64" s="30">
        <f t="shared" si="39"/>
        <v>9.0140356640075083</v>
      </c>
      <c r="L64" s="30">
        <f t="shared" si="39"/>
        <v>11.285878825799049</v>
      </c>
      <c r="M64" s="30">
        <f t="shared" si="39"/>
        <v>14.023074717138536</v>
      </c>
      <c r="N64" s="30">
        <f t="shared" si="39"/>
        <v>17.27215861098076</v>
      </c>
      <c r="O64" s="30">
        <f t="shared" si="39"/>
        <v>21.079665780280514</v>
      </c>
      <c r="P64" s="30">
        <f t="shared" si="39"/>
        <v>25.492131497992595</v>
      </c>
      <c r="Q64" s="30">
        <f t="shared" si="39"/>
        <v>30.556091037071795</v>
      </c>
      <c r="R64" s="30">
        <f t="shared" si="39"/>
        <v>36.318079670472912</v>
      </c>
      <c r="S64" s="30">
        <f t="shared" si="39"/>
        <v>42.824632671150731</v>
      </c>
    </row>
    <row r="65" spans="1:23" ht="17.25" x14ac:dyDescent="0.25">
      <c r="A65" s="23" t="s">
        <v>67</v>
      </c>
      <c r="B65" s="3" t="s">
        <v>8</v>
      </c>
      <c r="C65" s="29">
        <f>C48</f>
        <v>7.7558788257990506E-3</v>
      </c>
      <c r="D65" s="29">
        <f t="shared" ref="D65:S65" si="40">D48</f>
        <v>6.2047030606392405E-2</v>
      </c>
      <c r="E65" s="29">
        <f t="shared" si="40"/>
        <v>0.20940872829657436</v>
      </c>
      <c r="F65" s="29">
        <f t="shared" si="40"/>
        <v>0.49637624485113924</v>
      </c>
      <c r="G65" s="29">
        <f t="shared" si="40"/>
        <v>0.96948485322488132</v>
      </c>
      <c r="H65" s="29">
        <f t="shared" si="40"/>
        <v>1.6752698263725949</v>
      </c>
      <c r="I65" s="29">
        <f t="shared" si="40"/>
        <v>2.6602664372490743</v>
      </c>
      <c r="J65" s="29">
        <f t="shared" si="40"/>
        <v>3.9710099588091139</v>
      </c>
      <c r="K65" s="29">
        <f t="shared" si="40"/>
        <v>5.654035664007508</v>
      </c>
      <c r="L65" s="29">
        <f t="shared" si="40"/>
        <v>7.7558788257990505</v>
      </c>
      <c r="M65" s="29">
        <f t="shared" si="40"/>
        <v>10.323074717138537</v>
      </c>
      <c r="N65" s="29">
        <f t="shared" si="40"/>
        <v>13.402158610980759</v>
      </c>
      <c r="O65" s="29">
        <f t="shared" si="40"/>
        <v>17.039665780280515</v>
      </c>
      <c r="P65" s="29">
        <f t="shared" si="40"/>
        <v>21.282131497992594</v>
      </c>
      <c r="Q65" s="29">
        <f t="shared" si="40"/>
        <v>26.176091037071796</v>
      </c>
      <c r="R65" s="29">
        <f t="shared" si="40"/>
        <v>31.768079670472911</v>
      </c>
      <c r="S65" s="29">
        <f t="shared" si="40"/>
        <v>38.104632671150732</v>
      </c>
    </row>
    <row r="67" spans="1:23" x14ac:dyDescent="0.25">
      <c r="A67" s="32" t="s">
        <v>83</v>
      </c>
    </row>
    <row r="68" spans="1:23" x14ac:dyDescent="0.25">
      <c r="A68" s="32" t="s">
        <v>71</v>
      </c>
      <c r="B68" s="33" t="s">
        <v>72</v>
      </c>
      <c r="C68" s="34">
        <f>C52/(C6/1000)</f>
        <v>507.28624810011138</v>
      </c>
      <c r="D68" s="34">
        <f t="shared" ref="D68:L68" si="41">D52/(D6/1000)</f>
        <v>378.25344805378796</v>
      </c>
      <c r="E68" s="34">
        <f t="shared" si="41"/>
        <v>411.37910935234646</v>
      </c>
      <c r="F68" s="34">
        <f t="shared" si="41"/>
        <v>278.63328558633924</v>
      </c>
      <c r="G68" s="34">
        <f t="shared" si="41"/>
        <v>287.41015304748214</v>
      </c>
      <c r="H68" s="34">
        <f t="shared" si="41"/>
        <v>223.52036622298681</v>
      </c>
      <c r="I68" s="34">
        <f t="shared" si="41"/>
        <v>240.92168951190584</v>
      </c>
      <c r="J68" s="34">
        <f t="shared" si="41"/>
        <v>256.77159730350519</v>
      </c>
      <c r="K68" s="34">
        <f t="shared" si="41"/>
        <v>210.55740446659738</v>
      </c>
      <c r="L68" s="34">
        <f t="shared" si="41"/>
        <v>330.53595301911622</v>
      </c>
    </row>
    <row r="69" spans="1:23" x14ac:dyDescent="0.25">
      <c r="A69" s="32" t="s">
        <v>88</v>
      </c>
      <c r="B69" s="33" t="s">
        <v>89</v>
      </c>
      <c r="C69" s="34">
        <v>1080</v>
      </c>
      <c r="D69" s="34">
        <v>1080</v>
      </c>
      <c r="E69" s="34">
        <v>1080</v>
      </c>
      <c r="F69" s="34">
        <v>1080</v>
      </c>
      <c r="G69" s="34">
        <v>1080</v>
      </c>
      <c r="H69" s="34">
        <v>1080</v>
      </c>
      <c r="I69" s="34">
        <v>1080</v>
      </c>
      <c r="J69" s="34">
        <v>1080</v>
      </c>
      <c r="K69" s="34">
        <v>1080</v>
      </c>
      <c r="L69" s="34">
        <v>1080</v>
      </c>
      <c r="M69" s="34">
        <v>1080</v>
      </c>
      <c r="N69" s="34">
        <v>1080</v>
      </c>
      <c r="O69" s="34">
        <v>1080</v>
      </c>
      <c r="P69" s="34">
        <v>1080</v>
      </c>
      <c r="Q69" s="34">
        <v>1080</v>
      </c>
      <c r="R69" s="34">
        <v>1080</v>
      </c>
      <c r="S69" s="34">
        <v>1080</v>
      </c>
    </row>
    <row r="70" spans="1:23" ht="16.5" x14ac:dyDescent="0.25">
      <c r="A70" s="14" t="s">
        <v>73</v>
      </c>
      <c r="B70" s="3" t="s">
        <v>74</v>
      </c>
      <c r="C70" s="10">
        <f>C68/C69</f>
        <v>0.4697094889815846</v>
      </c>
      <c r="D70" s="10">
        <f>D68/D69</f>
        <v>0.35023467412387776</v>
      </c>
      <c r="E70" s="10">
        <f>E68/E69</f>
        <v>0.38090658273365413</v>
      </c>
      <c r="F70" s="10">
        <f t="shared" ref="F70:L70" si="42">F68/F69</f>
        <v>0.25799378295031411</v>
      </c>
      <c r="G70" s="10">
        <f t="shared" si="42"/>
        <v>0.26612051208100196</v>
      </c>
      <c r="H70" s="10">
        <f t="shared" si="42"/>
        <v>0.20696330205832111</v>
      </c>
      <c r="I70" s="10">
        <f t="shared" si="42"/>
        <v>0.22307563843694986</v>
      </c>
      <c r="J70" s="10">
        <f t="shared" si="42"/>
        <v>0.23775147898472704</v>
      </c>
      <c r="K70" s="10">
        <f t="shared" si="42"/>
        <v>0.19496055969129386</v>
      </c>
      <c r="L70" s="10">
        <f t="shared" si="42"/>
        <v>0.30605180835103352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1:23" x14ac:dyDescent="0.25">
      <c r="A71" s="14" t="s">
        <v>73</v>
      </c>
      <c r="B71" s="3" t="s">
        <v>75</v>
      </c>
      <c r="C71" s="10">
        <f>C70/9.806</f>
        <v>4.7900213030959073E-2</v>
      </c>
      <c r="D71" s="10">
        <f t="shared" ref="D71:L71" si="43">D70/9.806</f>
        <v>3.5716364891278586E-2</v>
      </c>
      <c r="E71" s="10">
        <f t="shared" si="43"/>
        <v>3.8844236460703056E-2</v>
      </c>
      <c r="F71" s="10">
        <f t="shared" si="43"/>
        <v>2.6309788185836645E-2</v>
      </c>
      <c r="G71" s="10">
        <f t="shared" si="43"/>
        <v>2.7138538862023453E-2</v>
      </c>
      <c r="H71" s="10">
        <f t="shared" si="43"/>
        <v>2.1105782384083331E-2</v>
      </c>
      <c r="I71" s="10">
        <f t="shared" si="43"/>
        <v>2.2748892355389544E-2</v>
      </c>
      <c r="J71" s="10">
        <f t="shared" si="43"/>
        <v>2.4245510808150832E-2</v>
      </c>
      <c r="K71" s="10">
        <f t="shared" si="43"/>
        <v>1.9881762154935128E-2</v>
      </c>
      <c r="L71" s="10">
        <f t="shared" si="43"/>
        <v>3.1210667790233893E-2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1:23" x14ac:dyDescent="0.25">
      <c r="A72" s="14" t="s">
        <v>76</v>
      </c>
      <c r="B72" s="3" t="s">
        <v>77</v>
      </c>
      <c r="C72" s="10">
        <f>(C2*1000*1/3600)/C70</f>
        <v>5.9138208678741062</v>
      </c>
      <c r="D72" s="10">
        <f>((D2-C2)*1000*1/3600)/D70</f>
        <v>7.9311900934037149</v>
      </c>
      <c r="E72" s="10">
        <f t="shared" ref="E72:L72" si="44">((E2-D2)*1000*1/3600)/E70</f>
        <v>7.2925433785955764</v>
      </c>
      <c r="F72" s="10">
        <f t="shared" si="44"/>
        <v>10.766839983553936</v>
      </c>
      <c r="G72" s="10">
        <f t="shared" si="44"/>
        <v>10.438044613908888</v>
      </c>
      <c r="H72" s="10">
        <f t="shared" si="44"/>
        <v>13.421595761914425</v>
      </c>
      <c r="I72" s="10">
        <f t="shared" si="44"/>
        <v>12.452178988441579</v>
      </c>
      <c r="J72" s="10">
        <f t="shared" si="44"/>
        <v>11.68353521769772</v>
      </c>
      <c r="K72" s="10">
        <f t="shared" si="44"/>
        <v>14.24789599586804</v>
      </c>
      <c r="L72" s="10">
        <f t="shared" si="44"/>
        <v>9.0761684851466011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</row>
    <row r="73" spans="1:23" x14ac:dyDescent="0.25">
      <c r="A73" s="14" t="s">
        <v>78</v>
      </c>
      <c r="B73" s="3" t="s">
        <v>77</v>
      </c>
      <c r="C73" s="2"/>
      <c r="D73" s="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1:23" x14ac:dyDescent="0.25">
      <c r="A74" s="14"/>
      <c r="B74" s="3"/>
      <c r="C74" s="2"/>
      <c r="D74" s="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1:23" x14ac:dyDescent="0.25">
      <c r="A75" s="32" t="s">
        <v>84</v>
      </c>
      <c r="B75" s="2"/>
      <c r="C75" s="2"/>
      <c r="D75" s="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</row>
    <row r="76" spans="1:23" ht="17.25" x14ac:dyDescent="0.25">
      <c r="A76" s="15" t="s">
        <v>79</v>
      </c>
      <c r="B76" s="3" t="s">
        <v>8</v>
      </c>
      <c r="C76" s="10">
        <f>C44-C48</f>
        <v>1.3488700203040471</v>
      </c>
      <c r="D76" s="10">
        <f t="shared" ref="D76:L76" si="45">D44-D48</f>
        <v>2.1737039307493276</v>
      </c>
      <c r="E76" s="10">
        <f t="shared" si="45"/>
        <v>2.8345808529558569</v>
      </c>
      <c r="F76" s="10">
        <f t="shared" si="45"/>
        <v>2.5918568323533013</v>
      </c>
      <c r="G76" s="10">
        <f t="shared" si="45"/>
        <v>2.6286401858301134</v>
      </c>
      <c r="H76" s="10">
        <f t="shared" si="45"/>
        <v>2.0896779753810035</v>
      </c>
      <c r="I76" s="10">
        <f t="shared" si="45"/>
        <v>1.8605644938013981</v>
      </c>
      <c r="J76" s="10">
        <f t="shared" si="45"/>
        <v>1.4624529168950287</v>
      </c>
      <c r="K76" s="10">
        <f t="shared" si="45"/>
        <v>-0.26537826517230023</v>
      </c>
      <c r="L76" s="10">
        <f t="shared" si="45"/>
        <v>1.2668701716938999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3" ht="17.25" x14ac:dyDescent="0.25">
      <c r="A77" s="35" t="s">
        <v>80</v>
      </c>
      <c r="B77" s="3" t="s">
        <v>8</v>
      </c>
      <c r="C77" s="10">
        <f>$R$40-C48</f>
        <v>63.112064456976185</v>
      </c>
      <c r="D77" s="10">
        <f t="shared" ref="D77:L77" si="46">$R$40-D48</f>
        <v>63.057773305195589</v>
      </c>
      <c r="E77" s="10">
        <f t="shared" si="46"/>
        <v>62.910411607505409</v>
      </c>
      <c r="F77" s="10">
        <f t="shared" si="46"/>
        <v>62.623444090950841</v>
      </c>
      <c r="G77" s="10">
        <f t="shared" si="46"/>
        <v>62.150335482577098</v>
      </c>
      <c r="H77" s="10">
        <f t="shared" si="46"/>
        <v>61.444550509429391</v>
      </c>
      <c r="I77" s="10">
        <f t="shared" si="46"/>
        <v>60.459553898552912</v>
      </c>
      <c r="J77" s="10">
        <f t="shared" si="46"/>
        <v>59.14881037699287</v>
      </c>
      <c r="K77" s="10">
        <f t="shared" si="46"/>
        <v>57.465784671794474</v>
      </c>
      <c r="L77" s="10">
        <f t="shared" si="46"/>
        <v>55.363941510002931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23" x14ac:dyDescent="0.25">
      <c r="A78" s="35" t="s">
        <v>81</v>
      </c>
      <c r="B78" s="3" t="s">
        <v>77</v>
      </c>
      <c r="C78" s="36">
        <f>1100*10*1/3.6*C2*1/3.6*1/(C77-C76)*1/1000</f>
        <v>0.13742252806710523</v>
      </c>
      <c r="D78" s="36">
        <f t="shared" ref="D78:L78" si="47">1100*10*1/3.6*D2*1/3.6*1/(D77-D76)*1/1000</f>
        <v>0.27881363411460863</v>
      </c>
      <c r="E78" s="36">
        <f t="shared" si="47"/>
        <v>0.42384703870340823</v>
      </c>
      <c r="F78" s="36">
        <f t="shared" si="47"/>
        <v>0.56554588732931288</v>
      </c>
      <c r="G78" s="36">
        <f t="shared" si="47"/>
        <v>0.71298828760439614</v>
      </c>
      <c r="H78" s="36">
        <f t="shared" si="47"/>
        <v>0.85799065437656752</v>
      </c>
      <c r="I78" s="36">
        <f t="shared" si="47"/>
        <v>1.0139011073473567</v>
      </c>
      <c r="J78" s="36">
        <f t="shared" si="47"/>
        <v>1.177076133033172</v>
      </c>
      <c r="K78" s="36">
        <f t="shared" si="47"/>
        <v>1.323182922406974</v>
      </c>
      <c r="L78" s="36">
        <f t="shared" si="47"/>
        <v>1.5689674340978774</v>
      </c>
      <c r="M78" s="18">
        <f>SUM(C78:L78)</f>
        <v>8.0597356270807783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</row>
    <row r="79" spans="1:23" x14ac:dyDescent="0.25">
      <c r="A79" s="14" t="s">
        <v>82</v>
      </c>
      <c r="B79" s="3" t="s">
        <v>77</v>
      </c>
      <c r="C79" s="2"/>
      <c r="D79" s="2"/>
      <c r="E79" s="20"/>
      <c r="F79" s="20"/>
      <c r="G79" s="20"/>
      <c r="H79" s="20"/>
      <c r="I79" s="20"/>
      <c r="J79" s="20"/>
      <c r="K79" s="20"/>
      <c r="L79" s="20"/>
      <c r="M79" s="18">
        <f>4*1</f>
        <v>4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1:23" x14ac:dyDescent="0.25">
      <c r="A80" s="14" t="s">
        <v>78</v>
      </c>
      <c r="B80" s="3" t="s">
        <v>77</v>
      </c>
      <c r="C80" s="2"/>
      <c r="D80" s="2"/>
      <c r="E80" s="20"/>
      <c r="F80" s="20"/>
      <c r="G80" s="20"/>
      <c r="H80" s="20"/>
      <c r="I80" s="20"/>
      <c r="J80" s="20"/>
      <c r="K80" s="20"/>
      <c r="L80" s="20"/>
      <c r="M80" s="18">
        <f>SUM(M78,M79)</f>
        <v>12.059735627080778</v>
      </c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1:24" x14ac:dyDescent="0.25">
      <c r="A81" s="14"/>
      <c r="B81" s="3"/>
      <c r="C81" s="2"/>
      <c r="D81" s="2"/>
      <c r="E81" s="20"/>
      <c r="F81" s="20"/>
      <c r="G81" s="20"/>
      <c r="H81" s="20"/>
      <c r="I81" s="20"/>
      <c r="J81" s="20"/>
      <c r="K81" s="20"/>
      <c r="L81" s="20"/>
      <c r="M81" s="18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1:24" x14ac:dyDescent="0.25">
      <c r="A82" s="14" t="s">
        <v>94</v>
      </c>
      <c r="B82" s="3" t="s">
        <v>85</v>
      </c>
      <c r="C82" s="2"/>
      <c r="D82" s="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33" t="s">
        <v>38</v>
      </c>
    </row>
    <row r="83" spans="1:24" ht="17.25" x14ac:dyDescent="0.25">
      <c r="A83" s="14" t="s">
        <v>90</v>
      </c>
      <c r="B83" s="2">
        <v>1</v>
      </c>
      <c r="C83" s="28">
        <f>C$69*9.806*$X83/100*C$13*1000*1/1000</f>
        <v>0.51341489257200634</v>
      </c>
      <c r="D83" s="28">
        <f t="shared" ref="D83:S96" si="48">D$69*9.806*$X83/100*D$13*1000*1/1000</f>
        <v>1.0268297851440127</v>
      </c>
      <c r="E83" s="28">
        <f t="shared" si="48"/>
        <v>1.540244677716019</v>
      </c>
      <c r="F83" s="28">
        <f t="shared" si="48"/>
        <v>2.0536595702880254</v>
      </c>
      <c r="G83" s="28">
        <f t="shared" si="48"/>
        <v>2.5670744628600315</v>
      </c>
      <c r="H83" s="28">
        <f t="shared" si="48"/>
        <v>3.0804893554320381</v>
      </c>
      <c r="I83" s="28">
        <f t="shared" si="48"/>
        <v>3.5939042480040446</v>
      </c>
      <c r="J83" s="28">
        <f t="shared" si="48"/>
        <v>4.1073191405760507</v>
      </c>
      <c r="K83" s="28">
        <f t="shared" si="48"/>
        <v>4.6207340331480573</v>
      </c>
      <c r="L83" s="28">
        <f t="shared" si="48"/>
        <v>5.134148925720063</v>
      </c>
      <c r="M83" s="28">
        <f t="shared" si="48"/>
        <v>5.6475638182920695</v>
      </c>
      <c r="N83" s="28">
        <f t="shared" si="48"/>
        <v>6.1609787108640761</v>
      </c>
      <c r="O83" s="28">
        <f t="shared" si="48"/>
        <v>6.6743936034360818</v>
      </c>
      <c r="P83" s="28">
        <f t="shared" si="48"/>
        <v>7.1878084960080892</v>
      </c>
      <c r="Q83" s="28">
        <f t="shared" si="48"/>
        <v>7.7012233885800949</v>
      </c>
      <c r="R83" s="28">
        <f t="shared" si="48"/>
        <v>8.2146382811521015</v>
      </c>
      <c r="S83" s="28">
        <f t="shared" si="48"/>
        <v>8.728053173724108</v>
      </c>
      <c r="T83" s="28"/>
      <c r="U83" s="28"/>
      <c r="V83" s="28"/>
      <c r="W83" s="28"/>
      <c r="X83" s="28">
        <f t="shared" ref="X83:X96" si="49">SIN(B83*PI()/180)*100</f>
        <v>1.7452406437283512</v>
      </c>
    </row>
    <row r="84" spans="1:24" x14ac:dyDescent="0.25">
      <c r="A84" s="14"/>
      <c r="B84" s="2">
        <v>2</v>
      </c>
      <c r="C84" s="28">
        <f t="shared" ref="C84:R96" si="50">C$69*9.806*$X84/100*C$13*1000*1/1000</f>
        <v>1.0266733939941735</v>
      </c>
      <c r="D84" s="28">
        <f t="shared" si="50"/>
        <v>2.0533467879883469</v>
      </c>
      <c r="E84" s="28">
        <f t="shared" si="50"/>
        <v>3.0800201819825204</v>
      </c>
      <c r="F84" s="28">
        <f t="shared" si="50"/>
        <v>4.1066935759766938</v>
      </c>
      <c r="G84" s="28">
        <f t="shared" si="50"/>
        <v>5.1333669699708668</v>
      </c>
      <c r="H84" s="28">
        <f t="shared" si="50"/>
        <v>6.1600403639650407</v>
      </c>
      <c r="I84" s="28">
        <f t="shared" si="50"/>
        <v>7.1867137579592146</v>
      </c>
      <c r="J84" s="28">
        <f t="shared" si="50"/>
        <v>8.2133871519533876</v>
      </c>
      <c r="K84" s="28">
        <f t="shared" si="50"/>
        <v>9.2400605459475624</v>
      </c>
      <c r="L84" s="28">
        <f t="shared" si="50"/>
        <v>10.266733939941734</v>
      </c>
      <c r="M84" s="28">
        <f t="shared" si="50"/>
        <v>11.293407333935908</v>
      </c>
      <c r="N84" s="28">
        <f t="shared" si="50"/>
        <v>12.320080727930081</v>
      </c>
      <c r="O84" s="28">
        <f t="shared" si="50"/>
        <v>13.346754121924254</v>
      </c>
      <c r="P84" s="28">
        <f t="shared" si="50"/>
        <v>14.373427515918429</v>
      </c>
      <c r="Q84" s="28">
        <f t="shared" si="50"/>
        <v>15.400100909912602</v>
      </c>
      <c r="R84" s="28">
        <f t="shared" si="50"/>
        <v>16.426774303906775</v>
      </c>
      <c r="S84" s="28">
        <f t="shared" si="48"/>
        <v>17.453447697900948</v>
      </c>
      <c r="T84" s="20"/>
      <c r="U84" s="20"/>
      <c r="V84" s="20"/>
      <c r="W84" s="20"/>
      <c r="X84" s="28">
        <f t="shared" si="49"/>
        <v>3.4899496702500969</v>
      </c>
    </row>
    <row r="85" spans="1:24" s="38" customFormat="1" x14ac:dyDescent="0.25">
      <c r="A85" s="14" t="s">
        <v>86</v>
      </c>
      <c r="B85" s="3">
        <v>2.2999999999999998</v>
      </c>
      <c r="C85" s="37">
        <f t="shared" si="50"/>
        <v>1.1805970727228421</v>
      </c>
      <c r="D85" s="37">
        <f t="shared" si="50"/>
        <v>2.3611941454456842</v>
      </c>
      <c r="E85" s="37">
        <f t="shared" si="50"/>
        <v>3.5417912181685263</v>
      </c>
      <c r="F85" s="37">
        <f t="shared" si="50"/>
        <v>4.7223882908913684</v>
      </c>
      <c r="G85" s="37">
        <f t="shared" si="50"/>
        <v>5.90298536361421</v>
      </c>
      <c r="H85" s="37">
        <f t="shared" si="50"/>
        <v>7.0835824363370525</v>
      </c>
      <c r="I85" s="37">
        <f t="shared" si="50"/>
        <v>8.2641795090598951</v>
      </c>
      <c r="J85" s="37">
        <f t="shared" si="50"/>
        <v>9.4447765817827367</v>
      </c>
      <c r="K85" s="37">
        <f t="shared" si="50"/>
        <v>10.62537365450558</v>
      </c>
      <c r="L85" s="37">
        <f t="shared" si="50"/>
        <v>11.80597072722842</v>
      </c>
      <c r="M85" s="37">
        <f t="shared" si="50"/>
        <v>12.986567799951262</v>
      </c>
      <c r="N85" s="37">
        <f t="shared" si="50"/>
        <v>14.167164872674105</v>
      </c>
      <c r="O85" s="37">
        <f t="shared" si="50"/>
        <v>15.347761945396945</v>
      </c>
      <c r="P85" s="37">
        <f t="shared" si="50"/>
        <v>16.52835901811979</v>
      </c>
      <c r="Q85" s="37">
        <f t="shared" si="50"/>
        <v>17.70895609084263</v>
      </c>
      <c r="R85" s="37">
        <f t="shared" si="50"/>
        <v>18.889553163565473</v>
      </c>
      <c r="S85" s="37">
        <f t="shared" si="48"/>
        <v>20.070150236288313</v>
      </c>
      <c r="T85" s="35"/>
      <c r="U85" s="35"/>
      <c r="V85" s="35"/>
      <c r="W85" s="35"/>
      <c r="X85" s="37">
        <f t="shared" si="49"/>
        <v>4.0131792532559727</v>
      </c>
    </row>
    <row r="86" spans="1:24" x14ac:dyDescent="0.25">
      <c r="A86" s="14"/>
      <c r="B86" s="2">
        <v>3</v>
      </c>
      <c r="C86" s="28">
        <f t="shared" si="50"/>
        <v>1.5396191607549212</v>
      </c>
      <c r="D86" s="28">
        <f t="shared" si="50"/>
        <v>3.0792383215098424</v>
      </c>
      <c r="E86" s="28">
        <f t="shared" si="50"/>
        <v>4.6188574822647634</v>
      </c>
      <c r="F86" s="28">
        <f t="shared" si="50"/>
        <v>6.1584766430196849</v>
      </c>
      <c r="G86" s="28">
        <f t="shared" si="50"/>
        <v>7.6980958037746055</v>
      </c>
      <c r="H86" s="28">
        <f t="shared" si="50"/>
        <v>9.2377149645295269</v>
      </c>
      <c r="I86" s="28">
        <f t="shared" si="50"/>
        <v>10.777334125284449</v>
      </c>
      <c r="J86" s="28">
        <f t="shared" si="50"/>
        <v>12.31695328603937</v>
      </c>
      <c r="K86" s="28">
        <f t="shared" si="50"/>
        <v>13.856572446794292</v>
      </c>
      <c r="L86" s="28">
        <f t="shared" si="50"/>
        <v>15.396191607549211</v>
      </c>
      <c r="M86" s="28">
        <f t="shared" si="50"/>
        <v>16.935810768304133</v>
      </c>
      <c r="N86" s="28">
        <f t="shared" si="50"/>
        <v>18.475429929059054</v>
      </c>
      <c r="O86" s="28">
        <f t="shared" si="50"/>
        <v>20.015049089813974</v>
      </c>
      <c r="P86" s="28">
        <f t="shared" si="50"/>
        <v>21.554668250568898</v>
      </c>
      <c r="Q86" s="28">
        <f t="shared" si="50"/>
        <v>23.094287411323819</v>
      </c>
      <c r="R86" s="28">
        <f t="shared" si="50"/>
        <v>24.63390657207874</v>
      </c>
      <c r="S86" s="28">
        <f t="shared" si="48"/>
        <v>26.17352573283366</v>
      </c>
      <c r="T86" s="20"/>
      <c r="U86" s="20"/>
      <c r="V86" s="20"/>
      <c r="W86" s="20"/>
      <c r="X86" s="28">
        <f t="shared" si="49"/>
        <v>5.2335956242943826</v>
      </c>
    </row>
    <row r="87" spans="1:24" x14ac:dyDescent="0.25">
      <c r="A87" s="14"/>
      <c r="B87" s="2">
        <v>4</v>
      </c>
      <c r="C87" s="28">
        <f t="shared" si="50"/>
        <v>2.052095944604678</v>
      </c>
      <c r="D87" s="28">
        <f t="shared" si="50"/>
        <v>4.1041918892093561</v>
      </c>
      <c r="E87" s="28">
        <f t="shared" si="50"/>
        <v>6.1562878338140337</v>
      </c>
      <c r="F87" s="28">
        <f t="shared" si="50"/>
        <v>8.2083837784187121</v>
      </c>
      <c r="G87" s="28">
        <f t="shared" si="50"/>
        <v>10.260479723023389</v>
      </c>
      <c r="H87" s="28">
        <f t="shared" si="50"/>
        <v>12.312575667628067</v>
      </c>
      <c r="I87" s="28">
        <f t="shared" si="50"/>
        <v>14.364671612232746</v>
      </c>
      <c r="J87" s="28">
        <f t="shared" si="50"/>
        <v>16.416767556837424</v>
      </c>
      <c r="K87" s="28">
        <f t="shared" si="50"/>
        <v>18.468863501442101</v>
      </c>
      <c r="L87" s="28">
        <f t="shared" si="50"/>
        <v>20.520959446046778</v>
      </c>
      <c r="M87" s="28">
        <f t="shared" si="50"/>
        <v>22.573055390651454</v>
      </c>
      <c r="N87" s="28">
        <f t="shared" si="50"/>
        <v>24.625151335256135</v>
      </c>
      <c r="O87" s="28">
        <f t="shared" si="50"/>
        <v>26.677247279860811</v>
      </c>
      <c r="P87" s="28">
        <f t="shared" si="50"/>
        <v>28.729343224465492</v>
      </c>
      <c r="Q87" s="28">
        <f t="shared" si="50"/>
        <v>30.781439169070168</v>
      </c>
      <c r="R87" s="28">
        <f t="shared" si="50"/>
        <v>32.833535113674849</v>
      </c>
      <c r="S87" s="28">
        <f t="shared" si="48"/>
        <v>34.885631058279522</v>
      </c>
      <c r="T87" s="20"/>
      <c r="U87" s="20"/>
      <c r="V87" s="20"/>
      <c r="W87" s="20"/>
      <c r="X87" s="28">
        <f t="shared" si="49"/>
        <v>6.9756473744125298</v>
      </c>
    </row>
    <row r="88" spans="1:24" x14ac:dyDescent="0.25">
      <c r="A88" s="14"/>
      <c r="B88" s="2">
        <v>5</v>
      </c>
      <c r="C88" s="28">
        <f t="shared" si="50"/>
        <v>2.5639476401506078</v>
      </c>
      <c r="D88" s="28">
        <f t="shared" si="50"/>
        <v>5.1278952803012157</v>
      </c>
      <c r="E88" s="28">
        <f t="shared" si="50"/>
        <v>7.6918429204518235</v>
      </c>
      <c r="F88" s="28">
        <f t="shared" si="50"/>
        <v>10.255790560602431</v>
      </c>
      <c r="G88" s="28">
        <f t="shared" si="50"/>
        <v>12.819738200753038</v>
      </c>
      <c r="H88" s="28">
        <f t="shared" si="50"/>
        <v>15.383685840903647</v>
      </c>
      <c r="I88" s="28">
        <f t="shared" si="50"/>
        <v>17.947633481054257</v>
      </c>
      <c r="J88" s="28">
        <f t="shared" si="50"/>
        <v>20.511581121204863</v>
      </c>
      <c r="K88" s="28">
        <f t="shared" si="50"/>
        <v>23.075528761355471</v>
      </c>
      <c r="L88" s="28">
        <f t="shared" si="50"/>
        <v>25.639476401506077</v>
      </c>
      <c r="M88" s="28">
        <f t="shared" si="50"/>
        <v>28.203424041656685</v>
      </c>
      <c r="N88" s="28">
        <f t="shared" si="50"/>
        <v>30.767371681807294</v>
      </c>
      <c r="O88" s="28">
        <f t="shared" si="50"/>
        <v>33.331319321957899</v>
      </c>
      <c r="P88" s="28">
        <f t="shared" si="50"/>
        <v>35.895266962108515</v>
      </c>
      <c r="Q88" s="28">
        <f t="shared" si="50"/>
        <v>38.459214602259117</v>
      </c>
      <c r="R88" s="28">
        <f t="shared" si="50"/>
        <v>41.023162242409725</v>
      </c>
      <c r="S88" s="28">
        <f t="shared" si="48"/>
        <v>43.587109882560334</v>
      </c>
      <c r="T88" s="20"/>
      <c r="U88" s="20"/>
      <c r="V88" s="20"/>
      <c r="W88" s="20"/>
      <c r="X88" s="28">
        <f t="shared" si="49"/>
        <v>8.7155742747658174</v>
      </c>
    </row>
    <row r="89" spans="1:24" x14ac:dyDescent="0.25">
      <c r="A89" s="14"/>
      <c r="B89" s="2">
        <v>6</v>
      </c>
      <c r="C89" s="28">
        <f t="shared" si="50"/>
        <v>3.0750183324078297</v>
      </c>
      <c r="D89" s="28">
        <f t="shared" si="50"/>
        <v>6.1500366648156595</v>
      </c>
      <c r="E89" s="28">
        <f t="shared" si="50"/>
        <v>9.2250549972234879</v>
      </c>
      <c r="F89" s="28">
        <f t="shared" si="50"/>
        <v>12.300073329631319</v>
      </c>
      <c r="G89" s="28">
        <f t="shared" si="50"/>
        <v>15.375091662039146</v>
      </c>
      <c r="H89" s="28">
        <f t="shared" si="50"/>
        <v>18.450109994446976</v>
      </c>
      <c r="I89" s="28">
        <f t="shared" si="50"/>
        <v>21.525128326854805</v>
      </c>
      <c r="J89" s="28">
        <f t="shared" si="50"/>
        <v>24.600146659262638</v>
      </c>
      <c r="K89" s="28">
        <f t="shared" si="50"/>
        <v>27.675164991670467</v>
      </c>
      <c r="L89" s="28">
        <f t="shared" si="50"/>
        <v>30.750183324078293</v>
      </c>
      <c r="M89" s="28">
        <f t="shared" si="50"/>
        <v>33.825201656486122</v>
      </c>
      <c r="N89" s="28">
        <f t="shared" si="50"/>
        <v>36.900219988893951</v>
      </c>
      <c r="O89" s="28">
        <f t="shared" si="50"/>
        <v>39.975238321301781</v>
      </c>
      <c r="P89" s="28">
        <f t="shared" si="50"/>
        <v>43.05025665370961</v>
      </c>
      <c r="Q89" s="28">
        <f t="shared" si="50"/>
        <v>46.125274986117439</v>
      </c>
      <c r="R89" s="39">
        <f t="shared" si="50"/>
        <v>49.200293318525276</v>
      </c>
      <c r="S89" s="39">
        <f t="shared" si="48"/>
        <v>52.275311650933098</v>
      </c>
      <c r="T89" s="20"/>
      <c r="U89" s="20"/>
      <c r="V89" s="20"/>
      <c r="W89" s="20"/>
      <c r="X89" s="28">
        <f t="shared" si="49"/>
        <v>10.452846326765346</v>
      </c>
    </row>
    <row r="90" spans="1:24" s="38" customFormat="1" x14ac:dyDescent="0.25">
      <c r="A90" s="14" t="s">
        <v>87</v>
      </c>
      <c r="B90" s="3">
        <v>6.9</v>
      </c>
      <c r="C90" s="37">
        <f t="shared" si="50"/>
        <v>3.5341855248376484</v>
      </c>
      <c r="D90" s="37">
        <f t="shared" si="50"/>
        <v>7.0683710496752967</v>
      </c>
      <c r="E90" s="37">
        <f t="shared" si="50"/>
        <v>10.602556574512944</v>
      </c>
      <c r="F90" s="37">
        <f t="shared" si="50"/>
        <v>14.136742099350593</v>
      </c>
      <c r="G90" s="37">
        <f t="shared" si="50"/>
        <v>17.670927624188241</v>
      </c>
      <c r="H90" s="37">
        <f t="shared" si="50"/>
        <v>21.205113149025888</v>
      </c>
      <c r="I90" s="37">
        <f t="shared" si="50"/>
        <v>24.739298673863537</v>
      </c>
      <c r="J90" s="37">
        <f t="shared" si="50"/>
        <v>28.273484198701187</v>
      </c>
      <c r="K90" s="37">
        <f t="shared" si="50"/>
        <v>31.807669723538837</v>
      </c>
      <c r="L90" s="37">
        <f t="shared" si="50"/>
        <v>35.341855248376483</v>
      </c>
      <c r="M90" s="37">
        <f t="shared" si="50"/>
        <v>38.876040773214129</v>
      </c>
      <c r="N90" s="37">
        <f t="shared" si="50"/>
        <v>42.410226298051775</v>
      </c>
      <c r="O90" s="37">
        <f t="shared" si="50"/>
        <v>45.944411822889421</v>
      </c>
      <c r="P90" s="40">
        <f t="shared" si="50"/>
        <v>49.478597347727074</v>
      </c>
      <c r="Q90" s="40">
        <f t="shared" si="50"/>
        <v>53.012782872564721</v>
      </c>
      <c r="R90" s="40">
        <f t="shared" si="50"/>
        <v>56.546968397402374</v>
      </c>
      <c r="S90" s="40">
        <f t="shared" si="48"/>
        <v>60.08115392224002</v>
      </c>
      <c r="T90" s="28"/>
      <c r="U90" s="28"/>
      <c r="V90" s="28"/>
      <c r="W90" s="28"/>
      <c r="X90" s="37">
        <f t="shared" si="49"/>
        <v>12.01368388346471</v>
      </c>
    </row>
    <row r="91" spans="1:24" x14ac:dyDescent="0.25">
      <c r="A91" s="14"/>
      <c r="B91" s="2">
        <v>7</v>
      </c>
      <c r="C91" s="28">
        <f t="shared" si="50"/>
        <v>3.585152344292629</v>
      </c>
      <c r="D91" s="28">
        <f t="shared" si="50"/>
        <v>7.1703046885852579</v>
      </c>
      <c r="E91" s="28">
        <f t="shared" si="50"/>
        <v>10.755457032877885</v>
      </c>
      <c r="F91" s="28">
        <f t="shared" si="50"/>
        <v>14.340609377170516</v>
      </c>
      <c r="G91" s="28">
        <f t="shared" si="50"/>
        <v>17.925761721463143</v>
      </c>
      <c r="H91" s="28">
        <f t="shared" si="50"/>
        <v>21.51091406575577</v>
      </c>
      <c r="I91" s="28">
        <f t="shared" si="50"/>
        <v>25.096066410048401</v>
      </c>
      <c r="J91" s="28">
        <f t="shared" si="50"/>
        <v>28.681218754341032</v>
      </c>
      <c r="K91" s="28">
        <f t="shared" si="50"/>
        <v>32.266371098633662</v>
      </c>
      <c r="L91" s="28">
        <f t="shared" si="50"/>
        <v>35.851523442926286</v>
      </c>
      <c r="M91" s="28">
        <f t="shared" si="50"/>
        <v>39.436675787218917</v>
      </c>
      <c r="N91" s="28">
        <f t="shared" si="50"/>
        <v>43.021828131511541</v>
      </c>
      <c r="O91" s="28">
        <f t="shared" si="50"/>
        <v>46.606980475804171</v>
      </c>
      <c r="P91" s="39">
        <f t="shared" si="50"/>
        <v>50.192132820096802</v>
      </c>
      <c r="Q91" s="39">
        <f t="shared" si="50"/>
        <v>53.777285164389426</v>
      </c>
      <c r="R91" s="39">
        <f t="shared" si="50"/>
        <v>57.362437508682063</v>
      </c>
      <c r="S91" s="39">
        <f t="shared" si="48"/>
        <v>60.947589852974687</v>
      </c>
      <c r="T91" s="20"/>
      <c r="U91" s="20"/>
      <c r="V91" s="20"/>
      <c r="W91" s="20"/>
      <c r="X91" s="28">
        <f t="shared" si="49"/>
        <v>12.186934340514748</v>
      </c>
    </row>
    <row r="92" spans="1:24" x14ac:dyDescent="0.25">
      <c r="A92" s="14"/>
      <c r="B92" s="2">
        <v>8</v>
      </c>
      <c r="C92" s="28">
        <f t="shared" si="50"/>
        <v>4.0941942840432048</v>
      </c>
      <c r="D92" s="28">
        <f t="shared" si="50"/>
        <v>8.1883885680864097</v>
      </c>
      <c r="E92" s="28">
        <f t="shared" si="50"/>
        <v>12.282582852129615</v>
      </c>
      <c r="F92" s="28">
        <f t="shared" si="50"/>
        <v>16.376777136172819</v>
      </c>
      <c r="G92" s="28">
        <f t="shared" si="50"/>
        <v>20.470971420216021</v>
      </c>
      <c r="H92" s="28">
        <f t="shared" si="50"/>
        <v>24.565165704259229</v>
      </c>
      <c r="I92" s="28">
        <f t="shared" si="50"/>
        <v>28.659359988302434</v>
      </c>
      <c r="J92" s="28">
        <f t="shared" si="50"/>
        <v>32.753554272345639</v>
      </c>
      <c r="K92" s="28">
        <f t="shared" si="50"/>
        <v>36.847748556388844</v>
      </c>
      <c r="L92" s="28">
        <f t="shared" si="50"/>
        <v>40.941942840432041</v>
      </c>
      <c r="M92" s="28">
        <f t="shared" si="50"/>
        <v>45.036137124475253</v>
      </c>
      <c r="N92" s="39">
        <f t="shared" si="50"/>
        <v>49.130331408518458</v>
      </c>
      <c r="O92" s="39">
        <f t="shared" si="50"/>
        <v>53.224525692561656</v>
      </c>
      <c r="P92" s="39">
        <f t="shared" si="50"/>
        <v>57.318719976604868</v>
      </c>
      <c r="Q92" s="39">
        <f t="shared" si="50"/>
        <v>61.412914260648066</v>
      </c>
      <c r="R92" s="39">
        <f t="shared" si="50"/>
        <v>65.507108544691278</v>
      </c>
      <c r="S92" s="39">
        <f t="shared" si="48"/>
        <v>69.601302828734475</v>
      </c>
      <c r="T92" s="20"/>
      <c r="U92" s="20"/>
      <c r="V92" s="20"/>
      <c r="W92" s="20"/>
      <c r="X92" s="28">
        <f t="shared" si="49"/>
        <v>13.917310096006544</v>
      </c>
    </row>
    <row r="93" spans="1:24" x14ac:dyDescent="0.25">
      <c r="A93" s="14"/>
      <c r="B93" s="2">
        <v>9</v>
      </c>
      <c r="C93" s="28">
        <f t="shared" si="50"/>
        <v>4.6019890925535112</v>
      </c>
      <c r="D93" s="28">
        <f t="shared" si="50"/>
        <v>9.2039781851070224</v>
      </c>
      <c r="E93" s="28">
        <f t="shared" si="50"/>
        <v>13.805967277660534</v>
      </c>
      <c r="F93" s="28">
        <f t="shared" si="50"/>
        <v>18.407956370214045</v>
      </c>
      <c r="G93" s="28">
        <f t="shared" si="50"/>
        <v>23.009945462767554</v>
      </c>
      <c r="H93" s="28">
        <f t="shared" si="50"/>
        <v>27.611934555321067</v>
      </c>
      <c r="I93" s="28">
        <f t="shared" si="50"/>
        <v>32.21392364787458</v>
      </c>
      <c r="J93" s="28">
        <f t="shared" si="50"/>
        <v>36.815912740428089</v>
      </c>
      <c r="K93" s="28">
        <f t="shared" si="50"/>
        <v>41.417901832981606</v>
      </c>
      <c r="L93" s="28">
        <f t="shared" si="50"/>
        <v>46.019890925535108</v>
      </c>
      <c r="M93" s="39">
        <f t="shared" si="50"/>
        <v>50.621880018088625</v>
      </c>
      <c r="N93" s="39">
        <f t="shared" si="50"/>
        <v>55.223869110642134</v>
      </c>
      <c r="O93" s="39">
        <f t="shared" si="50"/>
        <v>59.825858203195644</v>
      </c>
      <c r="P93" s="39">
        <f t="shared" si="50"/>
        <v>64.42784729574916</v>
      </c>
      <c r="Q93" s="39">
        <f t="shared" si="50"/>
        <v>69.02983638830267</v>
      </c>
      <c r="R93" s="39">
        <f t="shared" si="50"/>
        <v>73.631825480856179</v>
      </c>
      <c r="S93" s="39">
        <f t="shared" si="48"/>
        <v>78.233814573409688</v>
      </c>
      <c r="T93" s="20"/>
      <c r="U93" s="20"/>
      <c r="V93" s="20"/>
      <c r="W93" s="20"/>
      <c r="X93" s="28">
        <f t="shared" si="49"/>
        <v>15.643446504023087</v>
      </c>
    </row>
    <row r="94" spans="1:24" x14ac:dyDescent="0.25">
      <c r="A94" s="14"/>
      <c r="B94" s="2">
        <v>10</v>
      </c>
      <c r="C94" s="28">
        <f t="shared" si="50"/>
        <v>5.1083820906057564</v>
      </c>
      <c r="D94" s="28">
        <f t="shared" si="50"/>
        <v>10.216764181211513</v>
      </c>
      <c r="E94" s="28">
        <f t="shared" si="50"/>
        <v>15.325146271817269</v>
      </c>
      <c r="F94" s="28">
        <f t="shared" si="50"/>
        <v>20.433528362423026</v>
      </c>
      <c r="G94" s="28">
        <f t="shared" si="50"/>
        <v>25.54191045302878</v>
      </c>
      <c r="H94" s="28">
        <f t="shared" si="50"/>
        <v>30.650292543634539</v>
      </c>
      <c r="I94" s="28">
        <f t="shared" si="50"/>
        <v>35.7586746342403</v>
      </c>
      <c r="J94" s="28">
        <f t="shared" si="50"/>
        <v>40.867056724846051</v>
      </c>
      <c r="K94" s="28">
        <f t="shared" si="50"/>
        <v>45.97543881545181</v>
      </c>
      <c r="L94" s="39">
        <f t="shared" si="50"/>
        <v>51.083820906057561</v>
      </c>
      <c r="M94" s="39">
        <f t="shared" si="50"/>
        <v>56.192202996663319</v>
      </c>
      <c r="N94" s="39">
        <f t="shared" si="50"/>
        <v>61.300585087269077</v>
      </c>
      <c r="O94" s="39">
        <f t="shared" si="50"/>
        <v>66.408967177874828</v>
      </c>
      <c r="P94" s="39">
        <f t="shared" si="50"/>
        <v>71.517349268480601</v>
      </c>
      <c r="Q94" s="39">
        <f t="shared" si="50"/>
        <v>76.625731359086345</v>
      </c>
      <c r="R94" s="39">
        <f t="shared" si="50"/>
        <v>81.734113449692103</v>
      </c>
      <c r="S94" s="39">
        <f t="shared" si="48"/>
        <v>86.842495540297861</v>
      </c>
      <c r="T94" s="20"/>
      <c r="U94" s="20"/>
      <c r="V94" s="20"/>
      <c r="W94" s="20"/>
      <c r="X94" s="28">
        <f t="shared" si="49"/>
        <v>17.364817766693033</v>
      </c>
    </row>
    <row r="95" spans="1:24" x14ac:dyDescent="0.25">
      <c r="A95" s="14"/>
      <c r="B95" s="2">
        <v>11</v>
      </c>
      <c r="C95" s="28">
        <f t="shared" si="50"/>
        <v>5.6132190259871946</v>
      </c>
      <c r="D95" s="28">
        <f t="shared" si="50"/>
        <v>11.226438051974389</v>
      </c>
      <c r="E95" s="28">
        <f t="shared" si="50"/>
        <v>16.839657077961583</v>
      </c>
      <c r="F95" s="28">
        <f t="shared" si="50"/>
        <v>22.452876103948778</v>
      </c>
      <c r="G95" s="28">
        <f t="shared" si="50"/>
        <v>28.066095129935974</v>
      </c>
      <c r="H95" s="28">
        <f t="shared" si="50"/>
        <v>33.679314155923166</v>
      </c>
      <c r="I95" s="28">
        <f t="shared" si="50"/>
        <v>39.292533181910365</v>
      </c>
      <c r="J95" s="28">
        <f t="shared" si="50"/>
        <v>44.905752207897557</v>
      </c>
      <c r="K95" s="39">
        <f t="shared" si="50"/>
        <v>50.518971233884756</v>
      </c>
      <c r="L95" s="39">
        <f t="shared" si="50"/>
        <v>56.132190259871948</v>
      </c>
      <c r="M95" s="39">
        <f t="shared" si="50"/>
        <v>61.745409285859139</v>
      </c>
      <c r="N95" s="39">
        <f t="shared" si="50"/>
        <v>67.358628311846331</v>
      </c>
      <c r="O95" s="39">
        <f t="shared" si="50"/>
        <v>72.971847337833523</v>
      </c>
      <c r="P95" s="39">
        <f t="shared" si="50"/>
        <v>78.585066363820729</v>
      </c>
      <c r="Q95" s="39">
        <f t="shared" si="50"/>
        <v>84.198285389807921</v>
      </c>
      <c r="R95" s="39">
        <f t="shared" si="50"/>
        <v>89.811504415795113</v>
      </c>
      <c r="S95" s="39">
        <f t="shared" si="48"/>
        <v>95.424723441782305</v>
      </c>
      <c r="T95" s="20"/>
      <c r="U95" s="20"/>
      <c r="V95" s="20"/>
      <c r="W95" s="20"/>
      <c r="X95" s="28">
        <f t="shared" si="49"/>
        <v>19.080899537654481</v>
      </c>
    </row>
    <row r="96" spans="1:24" s="38" customFormat="1" ht="17.25" x14ac:dyDescent="0.25">
      <c r="A96" s="14" t="s">
        <v>91</v>
      </c>
      <c r="B96" s="3">
        <v>11.5</v>
      </c>
      <c r="C96" s="37">
        <f t="shared" si="50"/>
        <v>5.8650058946851056</v>
      </c>
      <c r="D96" s="37">
        <f t="shared" si="50"/>
        <v>11.730011789370211</v>
      </c>
      <c r="E96" s="37">
        <f t="shared" si="50"/>
        <v>17.595017684055318</v>
      </c>
      <c r="F96" s="37">
        <f t="shared" si="50"/>
        <v>23.460023578740422</v>
      </c>
      <c r="G96" s="37">
        <f t="shared" si="50"/>
        <v>29.325029473425527</v>
      </c>
      <c r="H96" s="37">
        <f t="shared" si="50"/>
        <v>35.190035368110635</v>
      </c>
      <c r="I96" s="37">
        <f t="shared" si="50"/>
        <v>41.05504126279574</v>
      </c>
      <c r="J96" s="37">
        <f t="shared" si="50"/>
        <v>46.920047157480845</v>
      </c>
      <c r="K96" s="40">
        <f t="shared" si="50"/>
        <v>52.785053052165956</v>
      </c>
      <c r="L96" s="40">
        <f t="shared" si="50"/>
        <v>58.650058946851054</v>
      </c>
      <c r="M96" s="40">
        <f t="shared" si="50"/>
        <v>64.515064841536159</v>
      </c>
      <c r="N96" s="40">
        <f t="shared" si="50"/>
        <v>70.380070736221271</v>
      </c>
      <c r="O96" s="40">
        <f t="shared" si="50"/>
        <v>76.245076630906368</v>
      </c>
      <c r="P96" s="40">
        <f t="shared" si="50"/>
        <v>82.11008252559148</v>
      </c>
      <c r="Q96" s="40">
        <f t="shared" si="50"/>
        <v>87.975088420276577</v>
      </c>
      <c r="R96" s="40">
        <f t="shared" si="50"/>
        <v>93.840094314961689</v>
      </c>
      <c r="S96" s="40">
        <f t="shared" si="48"/>
        <v>99.705100209646787</v>
      </c>
      <c r="T96" s="28"/>
      <c r="U96" s="28"/>
      <c r="V96" s="28"/>
      <c r="W96" s="28"/>
      <c r="X96" s="37">
        <f t="shared" si="49"/>
        <v>19.936793441719715</v>
      </c>
    </row>
    <row r="97" spans="1:24" x14ac:dyDescent="0.25">
      <c r="A97" s="14"/>
      <c r="B97" s="2"/>
      <c r="C97" s="2"/>
      <c r="D97" s="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9"/>
    </row>
    <row r="98" spans="1:24" x14ac:dyDescent="0.25">
      <c r="A98" s="14" t="s">
        <v>95</v>
      </c>
      <c r="B98" s="3" t="s">
        <v>85</v>
      </c>
      <c r="C98" s="2"/>
      <c r="D98" s="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33" t="s">
        <v>38</v>
      </c>
    </row>
    <row r="99" spans="1:24" ht="17.25" x14ac:dyDescent="0.25">
      <c r="A99" s="14" t="s">
        <v>90</v>
      </c>
      <c r="B99" s="2">
        <v>1</v>
      </c>
      <c r="C99" s="28">
        <f>C$44+C83</f>
        <v>1.8700407917018524</v>
      </c>
      <c r="D99" s="28">
        <f t="shared" ref="D99:S99" si="51">D$44+D83</f>
        <v>3.2625807464997325</v>
      </c>
      <c r="E99" s="28">
        <f t="shared" si="51"/>
        <v>4.5842342589684506</v>
      </c>
      <c r="F99" s="28">
        <f t="shared" si="51"/>
        <v>5.1418926474924653</v>
      </c>
      <c r="G99" s="28">
        <f t="shared" si="51"/>
        <v>6.1651995019150263</v>
      </c>
      <c r="H99" s="28">
        <f t="shared" si="51"/>
        <v>6.8454371571856365</v>
      </c>
      <c r="I99" s="28">
        <f t="shared" si="51"/>
        <v>8.1147351790545166</v>
      </c>
      <c r="J99" s="28">
        <f t="shared" si="51"/>
        <v>9.5407820162801933</v>
      </c>
      <c r="K99" s="28">
        <f t="shared" si="51"/>
        <v>10.009391431983264</v>
      </c>
      <c r="L99" s="28">
        <f t="shared" si="51"/>
        <v>14.156897923213013</v>
      </c>
      <c r="M99" s="28">
        <f t="shared" si="51"/>
        <v>17.085416417865623</v>
      </c>
      <c r="N99" s="28">
        <f t="shared" si="51"/>
        <v>18.338906617158891</v>
      </c>
      <c r="O99" s="28">
        <f t="shared" si="51"/>
        <v>21.798013406668282</v>
      </c>
      <c r="P99" s="28">
        <f t="shared" si="51"/>
        <v>24.348867465885682</v>
      </c>
      <c r="Q99" s="28">
        <f t="shared" si="51"/>
        <v>36.692631189541721</v>
      </c>
      <c r="R99" s="28">
        <f t="shared" si="51"/>
        <v>51.261345833043677</v>
      </c>
      <c r="S99" s="28">
        <f t="shared" si="51"/>
        <v>56.552407512674115</v>
      </c>
      <c r="T99" s="28"/>
      <c r="U99" s="28"/>
      <c r="V99" s="28"/>
      <c r="W99" s="28"/>
      <c r="X99" s="28">
        <f t="shared" ref="X99:X112" si="52">SIN(B99*PI()/180)*100</f>
        <v>1.7452406437283512</v>
      </c>
    </row>
    <row r="100" spans="1:24" x14ac:dyDescent="0.25">
      <c r="A100" s="14"/>
      <c r="B100" s="2">
        <v>2</v>
      </c>
      <c r="C100" s="28">
        <f>C$44+C84</f>
        <v>2.3832992931240193</v>
      </c>
      <c r="D100" s="28">
        <f t="shared" ref="D100:S112" si="53">D$44+D84</f>
        <v>4.2890977493440667</v>
      </c>
      <c r="E100" s="28">
        <f t="shared" si="53"/>
        <v>6.1240097632349517</v>
      </c>
      <c r="F100" s="28">
        <f t="shared" si="53"/>
        <v>7.1949266531811347</v>
      </c>
      <c r="G100" s="28">
        <f t="shared" si="53"/>
        <v>8.7314920090258621</v>
      </c>
      <c r="H100" s="28">
        <f t="shared" si="53"/>
        <v>9.9249881657186396</v>
      </c>
      <c r="I100" s="28">
        <f t="shared" si="53"/>
        <v>11.707544689009687</v>
      </c>
      <c r="J100" s="28">
        <f t="shared" si="53"/>
        <v>13.64685002765753</v>
      </c>
      <c r="K100" s="28">
        <f t="shared" si="53"/>
        <v>14.628717944782771</v>
      </c>
      <c r="L100" s="28">
        <f t="shared" si="53"/>
        <v>19.289482937434684</v>
      </c>
      <c r="M100" s="28">
        <f t="shared" si="53"/>
        <v>22.731259933509463</v>
      </c>
      <c r="N100" s="28">
        <f t="shared" si="53"/>
        <v>24.498008634224895</v>
      </c>
      <c r="O100" s="28">
        <f t="shared" si="53"/>
        <v>28.470373925156451</v>
      </c>
      <c r="P100" s="28">
        <f t="shared" si="53"/>
        <v>31.534486485796023</v>
      </c>
      <c r="Q100" s="28">
        <f t="shared" si="53"/>
        <v>44.391508710874227</v>
      </c>
      <c r="R100" s="28">
        <f t="shared" si="53"/>
        <v>59.473481855798347</v>
      </c>
      <c r="S100" s="28">
        <f t="shared" si="53"/>
        <v>65.277802036850957</v>
      </c>
      <c r="T100" s="20"/>
      <c r="U100" s="20"/>
      <c r="V100" s="20"/>
      <c r="W100" s="20"/>
      <c r="X100" s="28">
        <f t="shared" si="52"/>
        <v>3.4899496702500969</v>
      </c>
    </row>
    <row r="101" spans="1:24" x14ac:dyDescent="0.25">
      <c r="A101" s="14" t="s">
        <v>86</v>
      </c>
      <c r="B101" s="3">
        <v>2.2999999999999998</v>
      </c>
      <c r="C101" s="37">
        <f t="shared" ref="C101:R112" si="54">C$44+C85</f>
        <v>2.537222971852688</v>
      </c>
      <c r="D101" s="37">
        <f t="shared" si="54"/>
        <v>4.596945106801404</v>
      </c>
      <c r="E101" s="37">
        <f t="shared" si="54"/>
        <v>6.5857807994209576</v>
      </c>
      <c r="F101" s="37">
        <f t="shared" si="54"/>
        <v>7.8106213680958092</v>
      </c>
      <c r="G101" s="37">
        <f t="shared" si="54"/>
        <v>9.5011104026692053</v>
      </c>
      <c r="H101" s="37">
        <f t="shared" si="54"/>
        <v>10.848530238090651</v>
      </c>
      <c r="I101" s="37">
        <f t="shared" si="54"/>
        <v>12.785010440110367</v>
      </c>
      <c r="J101" s="37">
        <f t="shared" si="54"/>
        <v>14.878239457486879</v>
      </c>
      <c r="K101" s="37">
        <f t="shared" si="54"/>
        <v>16.014031053340787</v>
      </c>
      <c r="L101" s="37">
        <f t="shared" si="54"/>
        <v>20.82871972472137</v>
      </c>
      <c r="M101" s="37">
        <f t="shared" si="54"/>
        <v>24.424420399524816</v>
      </c>
      <c r="N101" s="37">
        <f t="shared" si="54"/>
        <v>26.345092778968919</v>
      </c>
      <c r="O101" s="37">
        <f t="shared" si="54"/>
        <v>30.471381748629142</v>
      </c>
      <c r="P101" s="37">
        <f t="shared" si="54"/>
        <v>33.689417987997388</v>
      </c>
      <c r="Q101" s="37">
        <f t="shared" si="54"/>
        <v>46.700363891804258</v>
      </c>
      <c r="R101" s="40">
        <f t="shared" si="54"/>
        <v>61.936260715457045</v>
      </c>
      <c r="S101" s="40">
        <f t="shared" si="53"/>
        <v>67.894504575238329</v>
      </c>
      <c r="T101" s="35"/>
      <c r="U101" s="35"/>
      <c r="V101" s="35"/>
      <c r="W101" s="35"/>
      <c r="X101" s="37">
        <f t="shared" si="52"/>
        <v>4.0131792532559727</v>
      </c>
    </row>
    <row r="102" spans="1:24" x14ac:dyDescent="0.25">
      <c r="A102" s="14"/>
      <c r="B102" s="2">
        <v>3</v>
      </c>
      <c r="C102" s="28">
        <f t="shared" si="54"/>
        <v>2.8962450598847673</v>
      </c>
      <c r="D102" s="28">
        <f t="shared" si="54"/>
        <v>5.3149892828655627</v>
      </c>
      <c r="E102" s="28">
        <f t="shared" si="54"/>
        <v>7.6628470635171944</v>
      </c>
      <c r="F102" s="28">
        <f t="shared" si="54"/>
        <v>9.2467097202241249</v>
      </c>
      <c r="G102" s="28">
        <f t="shared" si="54"/>
        <v>11.2962208428296</v>
      </c>
      <c r="H102" s="28">
        <f t="shared" si="54"/>
        <v>13.002662766283125</v>
      </c>
      <c r="I102" s="28">
        <f t="shared" si="54"/>
        <v>15.298165056334922</v>
      </c>
      <c r="J102" s="28">
        <f t="shared" si="54"/>
        <v>17.750416161743512</v>
      </c>
      <c r="K102" s="28">
        <f t="shared" si="54"/>
        <v>19.245229845629499</v>
      </c>
      <c r="L102" s="28">
        <f t="shared" si="54"/>
        <v>24.41894060504216</v>
      </c>
      <c r="M102" s="28">
        <f t="shared" si="54"/>
        <v>28.37366336787769</v>
      </c>
      <c r="N102" s="28">
        <f t="shared" si="54"/>
        <v>30.653357835353869</v>
      </c>
      <c r="O102" s="28">
        <f t="shared" si="54"/>
        <v>35.138668893046173</v>
      </c>
      <c r="P102" s="28">
        <f t="shared" si="54"/>
        <v>38.715727220446496</v>
      </c>
      <c r="Q102" s="39">
        <f t="shared" si="54"/>
        <v>52.085695212285444</v>
      </c>
      <c r="R102" s="39">
        <f t="shared" si="54"/>
        <v>67.680614123970315</v>
      </c>
      <c r="S102" s="39">
        <f t="shared" si="53"/>
        <v>73.997880071783669</v>
      </c>
      <c r="T102" s="20"/>
      <c r="U102" s="20"/>
      <c r="V102" s="20"/>
      <c r="W102" s="20"/>
      <c r="X102" s="28">
        <f t="shared" si="52"/>
        <v>5.2335956242943826</v>
      </c>
    </row>
    <row r="103" spans="1:24" x14ac:dyDescent="0.25">
      <c r="A103" s="14"/>
      <c r="B103" s="2">
        <v>4</v>
      </c>
      <c r="C103" s="28">
        <f t="shared" si="54"/>
        <v>3.4087218437345239</v>
      </c>
      <c r="D103" s="28">
        <f t="shared" si="54"/>
        <v>6.3399428505650759</v>
      </c>
      <c r="E103" s="28">
        <f t="shared" si="54"/>
        <v>9.2002774150664646</v>
      </c>
      <c r="F103" s="28">
        <f t="shared" si="54"/>
        <v>11.296616855623153</v>
      </c>
      <c r="G103" s="28">
        <f t="shared" si="54"/>
        <v>13.858604762078384</v>
      </c>
      <c r="H103" s="28">
        <f t="shared" si="54"/>
        <v>16.077523469381667</v>
      </c>
      <c r="I103" s="28">
        <f t="shared" si="54"/>
        <v>18.885502543283216</v>
      </c>
      <c r="J103" s="28">
        <f t="shared" si="54"/>
        <v>21.850230432541565</v>
      </c>
      <c r="K103" s="28">
        <f t="shared" si="54"/>
        <v>23.857520900277308</v>
      </c>
      <c r="L103" s="28">
        <f t="shared" si="54"/>
        <v>29.543708443539728</v>
      </c>
      <c r="M103" s="28">
        <f t="shared" si="54"/>
        <v>34.010907990225007</v>
      </c>
      <c r="N103" s="28">
        <f t="shared" si="54"/>
        <v>36.803079241550947</v>
      </c>
      <c r="O103" s="28">
        <f t="shared" si="54"/>
        <v>41.80086708309301</v>
      </c>
      <c r="P103" s="28">
        <f t="shared" si="54"/>
        <v>45.890402194343082</v>
      </c>
      <c r="Q103" s="39">
        <f t="shared" si="54"/>
        <v>59.772846970031793</v>
      </c>
      <c r="R103" s="39">
        <f t="shared" si="54"/>
        <v>75.880242665566414</v>
      </c>
      <c r="S103" s="39">
        <f t="shared" si="53"/>
        <v>82.709985397229531</v>
      </c>
      <c r="T103" s="20"/>
      <c r="U103" s="20"/>
      <c r="V103" s="20"/>
      <c r="W103" s="20"/>
      <c r="X103" s="28">
        <f t="shared" si="52"/>
        <v>6.9756473744125298</v>
      </c>
    </row>
    <row r="104" spans="1:24" x14ac:dyDescent="0.25">
      <c r="A104" s="14"/>
      <c r="B104" s="2">
        <v>5</v>
      </c>
      <c r="C104" s="28">
        <f t="shared" si="54"/>
        <v>3.9205735392804542</v>
      </c>
      <c r="D104" s="28">
        <f t="shared" si="54"/>
        <v>7.3636462416569355</v>
      </c>
      <c r="E104" s="28">
        <f t="shared" si="54"/>
        <v>10.735832501704255</v>
      </c>
      <c r="F104" s="28">
        <f t="shared" si="54"/>
        <v>13.344023637806872</v>
      </c>
      <c r="G104" s="28">
        <f t="shared" si="54"/>
        <v>16.417863239808032</v>
      </c>
      <c r="H104" s="28">
        <f t="shared" si="54"/>
        <v>19.148633642657245</v>
      </c>
      <c r="I104" s="28">
        <f t="shared" si="54"/>
        <v>22.46846441210473</v>
      </c>
      <c r="J104" s="28">
        <f t="shared" si="54"/>
        <v>25.945043996909007</v>
      </c>
      <c r="K104" s="28">
        <f t="shared" si="54"/>
        <v>28.464186160190678</v>
      </c>
      <c r="L104" s="28">
        <f t="shared" si="54"/>
        <v>34.662225398999027</v>
      </c>
      <c r="M104" s="28">
        <f t="shared" si="54"/>
        <v>39.641276641230242</v>
      </c>
      <c r="N104" s="28">
        <f t="shared" si="54"/>
        <v>42.94529958810211</v>
      </c>
      <c r="O104" s="39">
        <f t="shared" si="54"/>
        <v>48.454939125190094</v>
      </c>
      <c r="P104" s="39">
        <f t="shared" si="54"/>
        <v>53.056325931986109</v>
      </c>
      <c r="Q104" s="39">
        <f t="shared" si="54"/>
        <v>67.450622403220734</v>
      </c>
      <c r="R104" s="39">
        <f t="shared" si="54"/>
        <v>84.069869794301297</v>
      </c>
      <c r="S104" s="39">
        <f t="shared" si="53"/>
        <v>91.411464221510343</v>
      </c>
      <c r="T104" s="20"/>
      <c r="U104" s="20"/>
      <c r="V104" s="20"/>
      <c r="W104" s="20"/>
      <c r="X104" s="28">
        <f t="shared" si="52"/>
        <v>8.7155742747658174</v>
      </c>
    </row>
    <row r="105" spans="1:24" x14ac:dyDescent="0.25">
      <c r="A105" s="14"/>
      <c r="B105" s="2">
        <v>6</v>
      </c>
      <c r="C105" s="28">
        <f t="shared" si="54"/>
        <v>4.4316442315376756</v>
      </c>
      <c r="D105" s="28">
        <f t="shared" si="54"/>
        <v>8.3857876261713784</v>
      </c>
      <c r="E105" s="28">
        <f t="shared" si="54"/>
        <v>12.269044578475919</v>
      </c>
      <c r="F105" s="28">
        <f t="shared" si="54"/>
        <v>15.38830640683576</v>
      </c>
      <c r="G105" s="28">
        <f t="shared" si="54"/>
        <v>18.973216701094142</v>
      </c>
      <c r="H105" s="28">
        <f t="shared" si="54"/>
        <v>22.215057796200576</v>
      </c>
      <c r="I105" s="28">
        <f t="shared" si="54"/>
        <v>26.045959257905277</v>
      </c>
      <c r="J105" s="28">
        <f t="shared" si="54"/>
        <v>30.033609534966779</v>
      </c>
      <c r="K105" s="28">
        <f t="shared" si="54"/>
        <v>33.063822390505678</v>
      </c>
      <c r="L105" s="28">
        <f t="shared" si="54"/>
        <v>39.772932321571247</v>
      </c>
      <c r="M105" s="28">
        <f t="shared" si="54"/>
        <v>45.263054256059675</v>
      </c>
      <c r="N105" s="39">
        <f t="shared" si="54"/>
        <v>49.078147895188764</v>
      </c>
      <c r="O105" s="39">
        <f t="shared" si="54"/>
        <v>55.098858124533976</v>
      </c>
      <c r="P105" s="39">
        <f t="shared" si="54"/>
        <v>60.211315623587204</v>
      </c>
      <c r="Q105" s="39">
        <f t="shared" si="54"/>
        <v>75.116682787079071</v>
      </c>
      <c r="R105" s="39">
        <f t="shared" si="54"/>
        <v>92.247000870416855</v>
      </c>
      <c r="S105" s="39">
        <f t="shared" si="53"/>
        <v>100.09966598988311</v>
      </c>
      <c r="T105" s="20"/>
      <c r="U105" s="20"/>
      <c r="V105" s="20"/>
      <c r="W105" s="20"/>
      <c r="X105" s="28">
        <f t="shared" si="52"/>
        <v>10.452846326765346</v>
      </c>
    </row>
    <row r="106" spans="1:24" x14ac:dyDescent="0.25">
      <c r="A106" s="14" t="s">
        <v>87</v>
      </c>
      <c r="B106" s="3">
        <v>6.9</v>
      </c>
      <c r="C106" s="37">
        <f t="shared" si="54"/>
        <v>4.8908114239674942</v>
      </c>
      <c r="D106" s="37">
        <f t="shared" si="54"/>
        <v>9.3041220110310157</v>
      </c>
      <c r="E106" s="37">
        <f t="shared" si="54"/>
        <v>13.646546155765375</v>
      </c>
      <c r="F106" s="37">
        <f t="shared" si="54"/>
        <v>17.224975176555034</v>
      </c>
      <c r="G106" s="37">
        <f t="shared" si="54"/>
        <v>21.269052663243237</v>
      </c>
      <c r="H106" s="37">
        <f t="shared" si="54"/>
        <v>24.970060950779487</v>
      </c>
      <c r="I106" s="37">
        <f t="shared" si="54"/>
        <v>29.26012960491401</v>
      </c>
      <c r="J106" s="37">
        <f t="shared" si="54"/>
        <v>33.706947074405328</v>
      </c>
      <c r="K106" s="37">
        <f t="shared" si="54"/>
        <v>37.196327122374043</v>
      </c>
      <c r="L106" s="37">
        <f t="shared" si="54"/>
        <v>44.36460424586943</v>
      </c>
      <c r="M106" s="40">
        <f t="shared" si="54"/>
        <v>50.313893372787682</v>
      </c>
      <c r="N106" s="40">
        <f t="shared" si="54"/>
        <v>54.588154204346594</v>
      </c>
      <c r="O106" s="40">
        <f t="shared" si="54"/>
        <v>61.068031626121623</v>
      </c>
      <c r="P106" s="40">
        <f t="shared" si="54"/>
        <v>66.639656317604675</v>
      </c>
      <c r="Q106" s="40">
        <f t="shared" si="54"/>
        <v>82.004190673526352</v>
      </c>
      <c r="R106" s="40">
        <f t="shared" si="54"/>
        <v>99.593675949293953</v>
      </c>
      <c r="S106" s="40">
        <f t="shared" si="53"/>
        <v>107.90550826119002</v>
      </c>
      <c r="T106" s="28"/>
      <c r="U106" s="28"/>
      <c r="V106" s="28"/>
      <c r="W106" s="28"/>
      <c r="X106" s="37">
        <f t="shared" si="52"/>
        <v>12.01368388346471</v>
      </c>
    </row>
    <row r="107" spans="1:24" x14ac:dyDescent="0.25">
      <c r="A107" s="14"/>
      <c r="B107" s="2">
        <v>7</v>
      </c>
      <c r="C107" s="28">
        <f t="shared" si="54"/>
        <v>4.9417782434224753</v>
      </c>
      <c r="D107" s="28">
        <f t="shared" si="54"/>
        <v>9.4060556499409778</v>
      </c>
      <c r="E107" s="28">
        <f t="shared" si="54"/>
        <v>13.799446614130316</v>
      </c>
      <c r="F107" s="28">
        <f t="shared" si="54"/>
        <v>17.428842454374955</v>
      </c>
      <c r="G107" s="28">
        <f t="shared" si="54"/>
        <v>21.523886760518138</v>
      </c>
      <c r="H107" s="28">
        <f t="shared" si="54"/>
        <v>25.27586186750937</v>
      </c>
      <c r="I107" s="28">
        <f t="shared" si="54"/>
        <v>29.616897341098873</v>
      </c>
      <c r="J107" s="28">
        <f t="shared" si="54"/>
        <v>34.114681630045176</v>
      </c>
      <c r="K107" s="28">
        <f t="shared" si="54"/>
        <v>37.655028497468869</v>
      </c>
      <c r="L107" s="28">
        <f t="shared" si="54"/>
        <v>44.874272440419233</v>
      </c>
      <c r="M107" s="39">
        <f t="shared" si="54"/>
        <v>50.87452838679247</v>
      </c>
      <c r="N107" s="39">
        <f t="shared" si="54"/>
        <v>55.199756037806353</v>
      </c>
      <c r="O107" s="39">
        <f t="shared" si="54"/>
        <v>61.730600279036366</v>
      </c>
      <c r="P107" s="39">
        <f t="shared" si="54"/>
        <v>67.353191789974403</v>
      </c>
      <c r="Q107" s="39">
        <f t="shared" si="54"/>
        <v>82.76869296535105</v>
      </c>
      <c r="R107" s="39">
        <f t="shared" si="54"/>
        <v>100.40914506057364</v>
      </c>
      <c r="S107" s="39">
        <f t="shared" si="53"/>
        <v>108.77194419192469</v>
      </c>
      <c r="T107" s="20"/>
      <c r="U107" s="20"/>
      <c r="V107" s="20"/>
      <c r="W107" s="20"/>
      <c r="X107" s="28">
        <f t="shared" si="52"/>
        <v>12.186934340514748</v>
      </c>
    </row>
    <row r="108" spans="1:24" x14ac:dyDescent="0.25">
      <c r="A108" s="14"/>
      <c r="B108" s="2">
        <v>8</v>
      </c>
      <c r="C108" s="28">
        <f t="shared" si="54"/>
        <v>5.4508201831730512</v>
      </c>
      <c r="D108" s="28">
        <f t="shared" si="54"/>
        <v>10.42413952944213</v>
      </c>
      <c r="E108" s="28">
        <f t="shared" si="54"/>
        <v>15.326572433382045</v>
      </c>
      <c r="F108" s="28">
        <f t="shared" si="54"/>
        <v>19.465010213377258</v>
      </c>
      <c r="G108" s="28">
        <f t="shared" si="54"/>
        <v>24.069096459271016</v>
      </c>
      <c r="H108" s="28">
        <f t="shared" si="54"/>
        <v>28.330113506012829</v>
      </c>
      <c r="I108" s="28">
        <f t="shared" si="54"/>
        <v>33.18019091935291</v>
      </c>
      <c r="J108" s="28">
        <f t="shared" si="54"/>
        <v>38.187017148049783</v>
      </c>
      <c r="K108" s="28">
        <f t="shared" si="54"/>
        <v>42.236405955224051</v>
      </c>
      <c r="L108" s="39">
        <f t="shared" si="54"/>
        <v>49.964691837924988</v>
      </c>
      <c r="M108" s="39">
        <f t="shared" si="54"/>
        <v>56.473989724048806</v>
      </c>
      <c r="N108" s="39">
        <f t="shared" si="54"/>
        <v>61.30825931481327</v>
      </c>
      <c r="O108" s="39">
        <f t="shared" si="54"/>
        <v>68.348145495793858</v>
      </c>
      <c r="P108" s="39">
        <f t="shared" si="54"/>
        <v>74.479778946482469</v>
      </c>
      <c r="Q108" s="39">
        <f t="shared" si="54"/>
        <v>90.40432206160969</v>
      </c>
      <c r="R108" s="39">
        <f t="shared" si="54"/>
        <v>108.55381609658285</v>
      </c>
      <c r="S108" s="39">
        <f t="shared" si="53"/>
        <v>117.42565716768448</v>
      </c>
      <c r="T108" s="20"/>
      <c r="U108" s="20"/>
      <c r="V108" s="20"/>
      <c r="W108" s="20"/>
      <c r="X108" s="28">
        <f t="shared" si="52"/>
        <v>13.917310096006544</v>
      </c>
    </row>
    <row r="109" spans="1:24" x14ac:dyDescent="0.25">
      <c r="A109" s="14"/>
      <c r="B109" s="2">
        <v>9</v>
      </c>
      <c r="C109" s="28">
        <f t="shared" si="54"/>
        <v>5.9586149916833575</v>
      </c>
      <c r="D109" s="28">
        <f t="shared" si="54"/>
        <v>11.439729146462742</v>
      </c>
      <c r="E109" s="28">
        <f t="shared" si="54"/>
        <v>16.849956858912964</v>
      </c>
      <c r="F109" s="28">
        <f t="shared" si="54"/>
        <v>21.496189447418484</v>
      </c>
      <c r="G109" s="28">
        <f t="shared" si="54"/>
        <v>26.608070501822549</v>
      </c>
      <c r="H109" s="28">
        <f t="shared" si="54"/>
        <v>31.376882357074667</v>
      </c>
      <c r="I109" s="28">
        <f t="shared" si="54"/>
        <v>36.734754578925049</v>
      </c>
      <c r="J109" s="28">
        <f t="shared" si="54"/>
        <v>42.249375616132234</v>
      </c>
      <c r="K109" s="28">
        <f t="shared" si="54"/>
        <v>46.806559231816813</v>
      </c>
      <c r="L109" s="39">
        <f t="shared" si="54"/>
        <v>55.042639923028062</v>
      </c>
      <c r="M109" s="39">
        <f t="shared" si="54"/>
        <v>62.059732617662178</v>
      </c>
      <c r="N109" s="39">
        <f t="shared" si="54"/>
        <v>67.401797016936953</v>
      </c>
      <c r="O109" s="39">
        <f t="shared" si="54"/>
        <v>74.949478006427839</v>
      </c>
      <c r="P109" s="39">
        <f t="shared" si="54"/>
        <v>81.588906265626747</v>
      </c>
      <c r="Q109" s="39">
        <f t="shared" si="54"/>
        <v>98.021244189264294</v>
      </c>
      <c r="R109" s="39">
        <f t="shared" si="54"/>
        <v>116.67853303274775</v>
      </c>
      <c r="S109" s="39">
        <f t="shared" si="53"/>
        <v>126.05816891235969</v>
      </c>
      <c r="T109" s="20"/>
      <c r="U109" s="20"/>
      <c r="V109" s="20"/>
      <c r="W109" s="20"/>
      <c r="X109" s="28">
        <f t="shared" si="52"/>
        <v>15.643446504023087</v>
      </c>
    </row>
    <row r="110" spans="1:24" x14ac:dyDescent="0.25">
      <c r="A110" s="14"/>
      <c r="B110" s="2">
        <v>10</v>
      </c>
      <c r="C110" s="28">
        <f t="shared" si="54"/>
        <v>6.4650079897356028</v>
      </c>
      <c r="D110" s="28">
        <f t="shared" si="54"/>
        <v>12.452515142567233</v>
      </c>
      <c r="E110" s="28">
        <f t="shared" si="54"/>
        <v>18.3691358530697</v>
      </c>
      <c r="F110" s="28">
        <f t="shared" si="54"/>
        <v>23.521761439627465</v>
      </c>
      <c r="G110" s="28">
        <f t="shared" si="54"/>
        <v>29.140035492083776</v>
      </c>
      <c r="H110" s="28">
        <f t="shared" si="54"/>
        <v>34.415240345388135</v>
      </c>
      <c r="I110" s="28">
        <f t="shared" si="54"/>
        <v>40.279505565290776</v>
      </c>
      <c r="J110" s="28">
        <f t="shared" si="54"/>
        <v>46.300519600550196</v>
      </c>
      <c r="K110" s="39">
        <f t="shared" si="54"/>
        <v>51.364096214287017</v>
      </c>
      <c r="L110" s="39">
        <f t="shared" si="54"/>
        <v>60.106569903550508</v>
      </c>
      <c r="M110" s="39">
        <f t="shared" si="54"/>
        <v>67.630055596236872</v>
      </c>
      <c r="N110" s="39">
        <f t="shared" si="54"/>
        <v>73.478512993563896</v>
      </c>
      <c r="O110" s="39">
        <f t="shared" si="54"/>
        <v>81.532586981107031</v>
      </c>
      <c r="P110" s="39">
        <f t="shared" si="54"/>
        <v>88.678408238358202</v>
      </c>
      <c r="Q110" s="39">
        <f t="shared" si="54"/>
        <v>105.61713916004797</v>
      </c>
      <c r="R110" s="39">
        <f t="shared" si="54"/>
        <v>124.78082100158367</v>
      </c>
      <c r="S110" s="39">
        <f t="shared" si="53"/>
        <v>134.66684987924788</v>
      </c>
      <c r="T110" s="20"/>
      <c r="U110" s="20"/>
      <c r="V110" s="20"/>
      <c r="W110" s="20"/>
      <c r="X110" s="28">
        <f t="shared" si="52"/>
        <v>17.364817766693033</v>
      </c>
    </row>
    <row r="111" spans="1:24" x14ac:dyDescent="0.25">
      <c r="A111" s="14"/>
      <c r="B111" s="2">
        <v>11</v>
      </c>
      <c r="C111" s="28">
        <f t="shared" si="54"/>
        <v>6.9698449251170409</v>
      </c>
      <c r="D111" s="28">
        <f t="shared" si="54"/>
        <v>13.462189013330109</v>
      </c>
      <c r="E111" s="28">
        <f t="shared" si="54"/>
        <v>19.883646659214016</v>
      </c>
      <c r="F111" s="28">
        <f t="shared" si="54"/>
        <v>25.541109181153217</v>
      </c>
      <c r="G111" s="28">
        <f t="shared" si="54"/>
        <v>31.664220168990969</v>
      </c>
      <c r="H111" s="28">
        <f t="shared" si="54"/>
        <v>37.444261957676765</v>
      </c>
      <c r="I111" s="28">
        <f t="shared" si="54"/>
        <v>43.813364112960841</v>
      </c>
      <c r="J111" s="39">
        <f t="shared" si="54"/>
        <v>50.339215083601701</v>
      </c>
      <c r="K111" s="39">
        <f t="shared" si="54"/>
        <v>55.907628632719963</v>
      </c>
      <c r="L111" s="39">
        <f t="shared" si="54"/>
        <v>65.154939257364902</v>
      </c>
      <c r="M111" s="39">
        <f t="shared" si="54"/>
        <v>73.1832618854327</v>
      </c>
      <c r="N111" s="39">
        <f t="shared" si="54"/>
        <v>79.536556218141143</v>
      </c>
      <c r="O111" s="39">
        <f t="shared" si="54"/>
        <v>88.095467141065726</v>
      </c>
      <c r="P111" s="39">
        <f t="shared" si="54"/>
        <v>95.74612533369833</v>
      </c>
      <c r="Q111" s="39">
        <f t="shared" si="54"/>
        <v>113.18969319076955</v>
      </c>
      <c r="R111" s="39">
        <f t="shared" si="54"/>
        <v>132.85821196768669</v>
      </c>
      <c r="S111" s="39">
        <f t="shared" si="53"/>
        <v>143.24907778073231</v>
      </c>
      <c r="T111" s="20"/>
      <c r="U111" s="20"/>
      <c r="V111" s="20"/>
      <c r="W111" s="20"/>
      <c r="X111" s="28">
        <f t="shared" si="52"/>
        <v>19.080899537654481</v>
      </c>
    </row>
    <row r="112" spans="1:24" ht="17.25" x14ac:dyDescent="0.25">
      <c r="A112" s="14" t="s">
        <v>91</v>
      </c>
      <c r="B112" s="3">
        <v>11.5</v>
      </c>
      <c r="C112" s="37">
        <f t="shared" si="54"/>
        <v>7.2216317938149519</v>
      </c>
      <c r="D112" s="37">
        <f t="shared" si="54"/>
        <v>13.965762750725931</v>
      </c>
      <c r="E112" s="37">
        <f t="shared" si="54"/>
        <v>20.63900726530775</v>
      </c>
      <c r="F112" s="37">
        <f t="shared" si="54"/>
        <v>26.548256655944861</v>
      </c>
      <c r="G112" s="37">
        <f t="shared" si="54"/>
        <v>32.923154512480522</v>
      </c>
      <c r="H112" s="37">
        <f t="shared" si="54"/>
        <v>38.954983169864235</v>
      </c>
      <c r="I112" s="37">
        <f t="shared" si="54"/>
        <v>45.575872193846209</v>
      </c>
      <c r="J112" s="40">
        <f t="shared" si="54"/>
        <v>52.353510033184989</v>
      </c>
      <c r="K112" s="40">
        <f t="shared" si="54"/>
        <v>58.173710451001163</v>
      </c>
      <c r="L112" s="40">
        <f t="shared" si="54"/>
        <v>67.672807944344001</v>
      </c>
      <c r="M112" s="40">
        <f t="shared" si="54"/>
        <v>75.952917441109719</v>
      </c>
      <c r="N112" s="40">
        <f t="shared" si="54"/>
        <v>82.557998642516083</v>
      </c>
      <c r="O112" s="40">
        <f t="shared" si="54"/>
        <v>91.36869643413857</v>
      </c>
      <c r="P112" s="40">
        <f t="shared" si="54"/>
        <v>99.271141495469067</v>
      </c>
      <c r="Q112" s="40">
        <f t="shared" si="54"/>
        <v>116.9664962212382</v>
      </c>
      <c r="R112" s="40">
        <f t="shared" si="54"/>
        <v>136.88680186685326</v>
      </c>
      <c r="S112" s="40">
        <f t="shared" si="53"/>
        <v>147.52945454859679</v>
      </c>
      <c r="T112" s="28"/>
      <c r="U112" s="28"/>
      <c r="V112" s="28"/>
      <c r="W112" s="28"/>
      <c r="X112" s="37">
        <f t="shared" si="52"/>
        <v>19.936793441719715</v>
      </c>
    </row>
    <row r="113" spans="1:24" x14ac:dyDescent="0.25">
      <c r="A113" s="14"/>
      <c r="B113" s="2"/>
      <c r="C113" s="2"/>
      <c r="D113" s="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</row>
    <row r="114" spans="1:24" x14ac:dyDescent="0.25">
      <c r="A114" s="14" t="s">
        <v>96</v>
      </c>
      <c r="B114" s="3" t="s">
        <v>85</v>
      </c>
      <c r="C114" s="2"/>
      <c r="D114" s="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33" t="s">
        <v>38</v>
      </c>
    </row>
    <row r="115" spans="1:24" ht="17.25" x14ac:dyDescent="0.25">
      <c r="A115" s="14" t="s">
        <v>92</v>
      </c>
      <c r="B115" s="2">
        <v>1</v>
      </c>
      <c r="C115" s="10">
        <f>C99/C$44</f>
        <v>1.3784498680891437</v>
      </c>
      <c r="D115" s="10">
        <f t="shared" ref="D115:S115" si="55">D99/D$44</f>
        <v>1.4592773537359283</v>
      </c>
      <c r="E115" s="10">
        <f t="shared" si="55"/>
        <v>1.5059953842162281</v>
      </c>
      <c r="F115" s="10">
        <f t="shared" si="55"/>
        <v>1.6649950048935613</v>
      </c>
      <c r="G115" s="10">
        <f t="shared" si="55"/>
        <v>1.7134478193493363</v>
      </c>
      <c r="H115" s="10">
        <f t="shared" si="55"/>
        <v>1.8182024074801886</v>
      </c>
      <c r="I115" s="10">
        <f t="shared" si="55"/>
        <v>1.7949654173793566</v>
      </c>
      <c r="J115" s="10">
        <f t="shared" si="55"/>
        <v>1.7559302850751084</v>
      </c>
      <c r="K115" s="10">
        <f t="shared" si="55"/>
        <v>1.8574926352057299</v>
      </c>
      <c r="L115" s="10">
        <f t="shared" si="55"/>
        <v>1.5690226922134962</v>
      </c>
      <c r="M115" s="10">
        <f t="shared" si="55"/>
        <v>1.493760849698538</v>
      </c>
      <c r="N115" s="10">
        <f t="shared" si="55"/>
        <v>1.5059135477127799</v>
      </c>
      <c r="O115" s="10">
        <f t="shared" si="55"/>
        <v>1.4413224935745634</v>
      </c>
      <c r="P115" s="10">
        <f t="shared" si="55"/>
        <v>1.4188441114633241</v>
      </c>
      <c r="Q115" s="10">
        <f t="shared" si="55"/>
        <v>1.26563813118191</v>
      </c>
      <c r="R115" s="10">
        <f t="shared" si="55"/>
        <v>1.1908308149061015</v>
      </c>
      <c r="S115" s="10">
        <f t="shared" si="55"/>
        <v>1.182502268862115</v>
      </c>
      <c r="T115" s="20"/>
      <c r="U115" s="20"/>
      <c r="V115" s="20"/>
      <c r="W115" s="20"/>
      <c r="X115" s="28">
        <f t="shared" ref="X115:X128" si="56">SIN(B115*PI()/180)*100</f>
        <v>1.7452406437283512</v>
      </c>
    </row>
    <row r="116" spans="1:24" x14ac:dyDescent="0.25">
      <c r="A116" s="14"/>
      <c r="B116" s="2">
        <v>2</v>
      </c>
      <c r="C116" s="10">
        <f>C100/C$44</f>
        <v>1.7567844566823412</v>
      </c>
      <c r="D116" s="10">
        <f t="shared" ref="D116:S128" si="57">D100/D$44</f>
        <v>1.9184148071407889</v>
      </c>
      <c r="E116" s="10">
        <f t="shared" si="57"/>
        <v>2.0118366373367365</v>
      </c>
      <c r="F116" s="10">
        <f t="shared" si="57"/>
        <v>2.3297874458666814</v>
      </c>
      <c r="G116" s="10">
        <f t="shared" si="57"/>
        <v>2.4266783155815745</v>
      </c>
      <c r="H116" s="10">
        <f t="shared" si="57"/>
        <v>2.6361555825809542</v>
      </c>
      <c r="I116" s="10">
        <f t="shared" si="57"/>
        <v>2.5896886805915766</v>
      </c>
      <c r="J116" s="10">
        <f t="shared" si="57"/>
        <v>2.5116303064625218</v>
      </c>
      <c r="K116" s="10">
        <f t="shared" si="57"/>
        <v>2.7147240698480593</v>
      </c>
      <c r="L116" s="10">
        <f t="shared" si="57"/>
        <v>2.1378720546026977</v>
      </c>
      <c r="M116" s="10">
        <f t="shared" si="57"/>
        <v>1.9873712950590889</v>
      </c>
      <c r="N116" s="10">
        <f t="shared" si="57"/>
        <v>2.0116729892580318</v>
      </c>
      <c r="O116" s="10">
        <f t="shared" si="57"/>
        <v>1.8825105560423969</v>
      </c>
      <c r="P116" s="10">
        <f t="shared" si="57"/>
        <v>1.8375606389528625</v>
      </c>
      <c r="Q116" s="10">
        <f t="shared" si="57"/>
        <v>1.5311953464157677</v>
      </c>
      <c r="R116" s="10">
        <f t="shared" si="57"/>
        <v>1.3816035008973628</v>
      </c>
      <c r="S116" s="10">
        <f t="shared" si="57"/>
        <v>1.3649489457651953</v>
      </c>
      <c r="T116" s="20"/>
      <c r="U116" s="20"/>
      <c r="V116" s="20"/>
      <c r="W116" s="20"/>
      <c r="X116" s="28">
        <f t="shared" si="56"/>
        <v>3.4899496702500969</v>
      </c>
    </row>
    <row r="117" spans="1:24" x14ac:dyDescent="0.25">
      <c r="A117" s="14" t="s">
        <v>86</v>
      </c>
      <c r="B117" s="3">
        <v>2.2999999999999998</v>
      </c>
      <c r="C117" s="19">
        <f t="shared" ref="C117:R128" si="58">C101/C$44</f>
        <v>1.8702451231987307</v>
      </c>
      <c r="D117" s="19">
        <f t="shared" si="58"/>
        <v>2.0561078520184992</v>
      </c>
      <c r="E117" s="19">
        <f t="shared" si="58"/>
        <v>2.1635359200905273</v>
      </c>
      <c r="F117" s="19">
        <f t="shared" si="58"/>
        <v>2.5291554014330466</v>
      </c>
      <c r="G117" s="19">
        <f t="shared" si="58"/>
        <v>2.6405726036593102</v>
      </c>
      <c r="H117" s="19">
        <f t="shared" si="58"/>
        <v>2.8814556826093938</v>
      </c>
      <c r="I117" s="19">
        <f t="shared" si="58"/>
        <v>2.8280222452688819</v>
      </c>
      <c r="J117" s="19">
        <f t="shared" si="58"/>
        <v>2.7382609944783609</v>
      </c>
      <c r="K117" s="19">
        <f t="shared" si="58"/>
        <v>2.9718035250862895</v>
      </c>
      <c r="L117" s="19">
        <f t="shared" si="58"/>
        <v>2.3084671567954302</v>
      </c>
      <c r="M117" s="19">
        <f t="shared" si="58"/>
        <v>2.1354026192325164</v>
      </c>
      <c r="N117" s="19">
        <f t="shared" si="58"/>
        <v>2.1633477371262022</v>
      </c>
      <c r="O117" s="19">
        <f t="shared" si="58"/>
        <v>2.014820667610068</v>
      </c>
      <c r="P117" s="19">
        <f t="shared" si="58"/>
        <v>1.9631316486431074</v>
      </c>
      <c r="Q117" s="19">
        <f t="shared" si="58"/>
        <v>1.6108346380562879</v>
      </c>
      <c r="R117" s="42">
        <f t="shared" si="58"/>
        <v>1.4388152831617762</v>
      </c>
      <c r="S117" s="42">
        <f t="shared" si="57"/>
        <v>1.4196637992024581</v>
      </c>
      <c r="T117" s="20"/>
      <c r="U117" s="20"/>
      <c r="V117" s="20"/>
      <c r="W117" s="20"/>
      <c r="X117" s="37">
        <f t="shared" si="56"/>
        <v>4.0131792532559727</v>
      </c>
    </row>
    <row r="118" spans="1:24" x14ac:dyDescent="0.25">
      <c r="A118" s="14"/>
      <c r="B118" s="2">
        <v>3</v>
      </c>
      <c r="C118" s="10">
        <f t="shared" si="58"/>
        <v>2.1348885213988975</v>
      </c>
      <c r="D118" s="10">
        <f t="shared" si="58"/>
        <v>2.3772725024985104</v>
      </c>
      <c r="E118" s="10">
        <f t="shared" si="58"/>
        <v>2.51736967521563</v>
      </c>
      <c r="F118" s="10">
        <f t="shared" si="58"/>
        <v>2.9941748207018488</v>
      </c>
      <c r="G118" s="10">
        <f t="shared" si="58"/>
        <v>3.1394742317783431</v>
      </c>
      <c r="H118" s="10">
        <f t="shared" si="58"/>
        <v>3.4536103688414697</v>
      </c>
      <c r="I118" s="10">
        <f t="shared" si="58"/>
        <v>3.3839277092320281</v>
      </c>
      <c r="J118" s="10">
        <f t="shared" si="58"/>
        <v>3.2668698706150945</v>
      </c>
      <c r="K118" s="10">
        <f t="shared" si="58"/>
        <v>3.5714331829278061</v>
      </c>
      <c r="L118" s="10">
        <f t="shared" si="58"/>
        <v>2.7063748101412526</v>
      </c>
      <c r="M118" s="10">
        <f t="shared" si="58"/>
        <v>2.4806809775582845</v>
      </c>
      <c r="N118" s="10">
        <f t="shared" si="58"/>
        <v>2.5171242654104593</v>
      </c>
      <c r="O118" s="10">
        <f t="shared" si="58"/>
        <v>2.323429797245788</v>
      </c>
      <c r="P118" s="10">
        <f t="shared" si="58"/>
        <v>2.2560220373581439</v>
      </c>
      <c r="Q118" s="43">
        <f t="shared" si="58"/>
        <v>1.7965907544013022</v>
      </c>
      <c r="R118" s="43">
        <f t="shared" si="58"/>
        <v>1.5722599467655749</v>
      </c>
      <c r="S118" s="43">
        <f t="shared" si="57"/>
        <v>1.5472844556840557</v>
      </c>
      <c r="T118" s="20"/>
      <c r="U118" s="20"/>
      <c r="V118" s="20"/>
      <c r="W118" s="20"/>
      <c r="X118" s="28">
        <f t="shared" si="56"/>
        <v>5.2335956242943826</v>
      </c>
    </row>
    <row r="119" spans="1:24" x14ac:dyDescent="0.25">
      <c r="A119" s="14"/>
      <c r="B119" s="2">
        <v>4</v>
      </c>
      <c r="C119" s="10">
        <f t="shared" si="58"/>
        <v>2.5126468880779242</v>
      </c>
      <c r="D119" s="10">
        <f t="shared" si="58"/>
        <v>2.8357106673100327</v>
      </c>
      <c r="E119" s="10">
        <f t="shared" si="58"/>
        <v>3.0224405075923633</v>
      </c>
      <c r="F119" s="10">
        <f t="shared" si="58"/>
        <v>3.6579547505686274</v>
      </c>
      <c r="G119" s="10">
        <f t="shared" si="58"/>
        <v>3.8516184433985607</v>
      </c>
      <c r="H119" s="10">
        <f t="shared" si="58"/>
        <v>4.2703177616149803</v>
      </c>
      <c r="I119" s="10">
        <f t="shared" si="58"/>
        <v>4.1774405703986215</v>
      </c>
      <c r="J119" s="10">
        <f t="shared" si="58"/>
        <v>4.0214189242454177</v>
      </c>
      <c r="K119" s="10">
        <f t="shared" si="58"/>
        <v>4.427359012550002</v>
      </c>
      <c r="L119" s="10">
        <f t="shared" si="58"/>
        <v>3.2743577873826153</v>
      </c>
      <c r="M119" s="10">
        <f t="shared" si="58"/>
        <v>2.9735396302880366</v>
      </c>
      <c r="N119" s="10">
        <f t="shared" si="58"/>
        <v>3.0221134108149301</v>
      </c>
      <c r="O119" s="10">
        <f t="shared" si="58"/>
        <v>2.7639459089125862</v>
      </c>
      <c r="P119" s="10">
        <f t="shared" si="58"/>
        <v>2.6741008392834869</v>
      </c>
      <c r="Q119" s="43">
        <f t="shared" si="58"/>
        <v>2.0617435131262982</v>
      </c>
      <c r="R119" s="43">
        <f t="shared" si="58"/>
        <v>1.7627420767103954</v>
      </c>
      <c r="S119" s="43">
        <f t="shared" si="57"/>
        <v>1.7294532574560513</v>
      </c>
      <c r="T119" s="20"/>
      <c r="U119" s="20"/>
      <c r="V119" s="20"/>
      <c r="W119" s="20"/>
      <c r="X119" s="28">
        <f t="shared" si="56"/>
        <v>6.9756473744125298</v>
      </c>
    </row>
    <row r="120" spans="1:24" x14ac:dyDescent="0.25">
      <c r="A120" s="14"/>
      <c r="B120" s="2">
        <v>5</v>
      </c>
      <c r="C120" s="10">
        <f t="shared" si="58"/>
        <v>2.889944487861503</v>
      </c>
      <c r="D120" s="10">
        <f t="shared" si="58"/>
        <v>3.2935896568693637</v>
      </c>
      <c r="E120" s="10">
        <f t="shared" si="58"/>
        <v>3.526895284998663</v>
      </c>
      <c r="F120" s="10">
        <f t="shared" si="58"/>
        <v>4.3209250416701952</v>
      </c>
      <c r="G120" s="10">
        <f t="shared" si="58"/>
        <v>4.5628940244166696</v>
      </c>
      <c r="H120" s="10">
        <f t="shared" si="58"/>
        <v>5.0860289839180224</v>
      </c>
      <c r="I120" s="10">
        <f t="shared" si="58"/>
        <v>4.9699855523869143</v>
      </c>
      <c r="J120" s="10">
        <f t="shared" si="58"/>
        <v>4.7750476244022728</v>
      </c>
      <c r="K120" s="10">
        <f t="shared" si="58"/>
        <v>5.2822408354154025</v>
      </c>
      <c r="L120" s="10">
        <f t="shared" si="58"/>
        <v>3.8416479732097422</v>
      </c>
      <c r="M120" s="10">
        <f t="shared" si="58"/>
        <v>3.4657971237282963</v>
      </c>
      <c r="N120" s="10">
        <f t="shared" si="58"/>
        <v>3.5264866008858147</v>
      </c>
      <c r="O120" s="43">
        <f t="shared" si="58"/>
        <v>3.2039247055678013</v>
      </c>
      <c r="P120" s="43">
        <f t="shared" si="58"/>
        <v>3.0916696938758057</v>
      </c>
      <c r="Q120" s="43">
        <f t="shared" si="58"/>
        <v>2.3265728544918556</v>
      </c>
      <c r="R120" s="43">
        <f t="shared" si="58"/>
        <v>1.9529918680298017</v>
      </c>
      <c r="S120" s="43">
        <f t="shared" si="57"/>
        <v>1.9113998606994533</v>
      </c>
      <c r="T120" s="20"/>
      <c r="U120" s="20"/>
      <c r="V120" s="20"/>
      <c r="W120" s="20"/>
      <c r="X120" s="28">
        <f t="shared" si="56"/>
        <v>8.7155742747658174</v>
      </c>
    </row>
    <row r="121" spans="1:24" x14ac:dyDescent="0.25">
      <c r="A121" s="14"/>
      <c r="B121" s="2">
        <v>6</v>
      </c>
      <c r="C121" s="10">
        <f t="shared" si="58"/>
        <v>3.2666663922457753</v>
      </c>
      <c r="D121" s="10">
        <f t="shared" si="58"/>
        <v>3.7507699968007104</v>
      </c>
      <c r="E121" s="10">
        <f t="shared" si="58"/>
        <v>4.0305803456225675</v>
      </c>
      <c r="F121" s="10">
        <f t="shared" si="58"/>
        <v>4.9828837468335481</v>
      </c>
      <c r="G121" s="10">
        <f t="shared" si="58"/>
        <v>5.2730843134004131</v>
      </c>
      <c r="H121" s="10">
        <f t="shared" si="58"/>
        <v>5.9004955622103115</v>
      </c>
      <c r="I121" s="10">
        <f t="shared" si="58"/>
        <v>5.7613212383178345</v>
      </c>
      <c r="J121" s="10">
        <f t="shared" si="58"/>
        <v>5.5275264084830269</v>
      </c>
      <c r="K121" s="10">
        <f t="shared" si="58"/>
        <v>6.1358182462393378</v>
      </c>
      <c r="L121" s="10">
        <f t="shared" si="58"/>
        <v>4.4080725655365676</v>
      </c>
      <c r="M121" s="10">
        <f t="shared" si="58"/>
        <v>3.9573035114779542</v>
      </c>
      <c r="N121" s="43">
        <f t="shared" si="58"/>
        <v>4.0300901986634434</v>
      </c>
      <c r="O121" s="43">
        <f t="shared" si="58"/>
        <v>3.6432321654078033</v>
      </c>
      <c r="P121" s="43">
        <f t="shared" si="58"/>
        <v>3.5086014056169099</v>
      </c>
      <c r="Q121" s="43">
        <f t="shared" si="58"/>
        <v>2.5909981089151355</v>
      </c>
      <c r="R121" s="43">
        <f t="shared" si="58"/>
        <v>2.1429513687943671</v>
      </c>
      <c r="S121" s="43">
        <f t="shared" si="57"/>
        <v>2.0930688427163577</v>
      </c>
      <c r="T121" s="20"/>
      <c r="U121" s="20"/>
      <c r="V121" s="20"/>
      <c r="W121" s="20"/>
      <c r="X121" s="28">
        <f t="shared" si="56"/>
        <v>10.452846326765346</v>
      </c>
    </row>
    <row r="122" spans="1:24" x14ac:dyDescent="0.25">
      <c r="A122" s="14" t="s">
        <v>87</v>
      </c>
      <c r="B122" s="3">
        <v>6.9</v>
      </c>
      <c r="C122" s="19">
        <f t="shared" si="58"/>
        <v>3.6051290389668305</v>
      </c>
      <c r="D122" s="19">
        <f t="shared" si="58"/>
        <v>4.1615198525461716</v>
      </c>
      <c r="E122" s="19">
        <f t="shared" si="58"/>
        <v>4.4831119790333132</v>
      </c>
      <c r="F122" s="19">
        <f t="shared" si="58"/>
        <v>5.5776150134845359</v>
      </c>
      <c r="G122" s="19">
        <f t="shared" si="58"/>
        <v>5.9111488434624562</v>
      </c>
      <c r="H122" s="19">
        <f t="shared" si="58"/>
        <v>6.6322462529624424</v>
      </c>
      <c r="I122" s="19">
        <f t="shared" si="58"/>
        <v>6.4722901721332562</v>
      </c>
      <c r="J122" s="19">
        <f t="shared" si="58"/>
        <v>6.2035846835591233</v>
      </c>
      <c r="K122" s="19">
        <f t="shared" si="58"/>
        <v>6.9027077376294628</v>
      </c>
      <c r="L122" s="19">
        <f t="shared" si="58"/>
        <v>4.9169720068901972</v>
      </c>
      <c r="M122" s="42">
        <f t="shared" si="58"/>
        <v>4.3988933180222629</v>
      </c>
      <c r="N122" s="42">
        <f t="shared" si="58"/>
        <v>4.4825486424607401</v>
      </c>
      <c r="O122" s="42">
        <f t="shared" si="58"/>
        <v>4.0379242813992358</v>
      </c>
      <c r="P122" s="42">
        <f t="shared" si="58"/>
        <v>3.8831902177234929</v>
      </c>
      <c r="Q122" s="42">
        <f t="shared" si="58"/>
        <v>2.8285687689442365</v>
      </c>
      <c r="R122" s="42">
        <f t="shared" si="58"/>
        <v>2.3136188947606882</v>
      </c>
      <c r="S122" s="42">
        <f t="shared" si="57"/>
        <v>2.2562878213978852</v>
      </c>
      <c r="T122" s="20"/>
      <c r="U122" s="20"/>
      <c r="V122" s="20"/>
      <c r="W122" s="20"/>
      <c r="X122" s="37">
        <f t="shared" si="56"/>
        <v>12.01368388346471</v>
      </c>
    </row>
    <row r="123" spans="1:24" x14ac:dyDescent="0.25">
      <c r="A123" s="14"/>
      <c r="B123" s="2">
        <v>7</v>
      </c>
      <c r="C123" s="10">
        <f t="shared" si="58"/>
        <v>3.6426978480892802</v>
      </c>
      <c r="D123" s="10">
        <f t="shared" si="58"/>
        <v>4.2071124255437251</v>
      </c>
      <c r="E123" s="10">
        <f t="shared" si="58"/>
        <v>4.5333422621153048</v>
      </c>
      <c r="F123" s="10">
        <f t="shared" si="58"/>
        <v>5.6436292270245536</v>
      </c>
      <c r="G123" s="10">
        <f t="shared" si="58"/>
        <v>5.9819729795079981</v>
      </c>
      <c r="H123" s="10">
        <f t="shared" si="58"/>
        <v>6.7134694020821861</v>
      </c>
      <c r="I123" s="10">
        <f t="shared" si="58"/>
        <v>6.5512065796756112</v>
      </c>
      <c r="J123" s="10">
        <f t="shared" si="58"/>
        <v>6.2786260641606262</v>
      </c>
      <c r="K123" s="10">
        <f t="shared" si="58"/>
        <v>6.9878312370736797</v>
      </c>
      <c r="L123" s="10">
        <f t="shared" si="58"/>
        <v>4.9734590259451901</v>
      </c>
      <c r="M123" s="43">
        <f t="shared" si="58"/>
        <v>4.4479090759299744</v>
      </c>
      <c r="N123" s="43">
        <f t="shared" si="58"/>
        <v>4.5327708016134167</v>
      </c>
      <c r="O123" s="43">
        <f t="shared" si="58"/>
        <v>4.0817344711246566</v>
      </c>
      <c r="P123" s="43">
        <f t="shared" si="58"/>
        <v>3.9247689730684971</v>
      </c>
      <c r="Q123" s="43">
        <f t="shared" si="58"/>
        <v>2.8549387299020945</v>
      </c>
      <c r="R123" s="43">
        <f t="shared" si="58"/>
        <v>2.3325627154999786</v>
      </c>
      <c r="S123" s="43">
        <f t="shared" si="57"/>
        <v>2.2744048653749749</v>
      </c>
      <c r="T123" s="20"/>
      <c r="U123" s="20"/>
      <c r="V123" s="20"/>
      <c r="W123" s="20"/>
      <c r="X123" s="28">
        <f t="shared" si="56"/>
        <v>12.186934340514748</v>
      </c>
    </row>
    <row r="124" spans="1:24" x14ac:dyDescent="0.25">
      <c r="A124" s="14"/>
      <c r="B124" s="2">
        <v>8</v>
      </c>
      <c r="C124" s="10">
        <f t="shared" si="58"/>
        <v>4.0179243125678665</v>
      </c>
      <c r="D124" s="10">
        <f t="shared" si="58"/>
        <v>4.6624779367739224</v>
      </c>
      <c r="E124" s="10">
        <f t="shared" si="58"/>
        <v>5.0350278883267459</v>
      </c>
      <c r="F124" s="10">
        <f t="shared" si="58"/>
        <v>6.3029602127691602</v>
      </c>
      <c r="G124" s="10">
        <f t="shared" si="58"/>
        <v>6.6893440883845665</v>
      </c>
      <c r="H124" s="10">
        <f t="shared" si="58"/>
        <v>7.5247028638265636</v>
      </c>
      <c r="I124" s="10">
        <f t="shared" si="58"/>
        <v>7.3394009697334717</v>
      </c>
      <c r="J124" s="10">
        <f t="shared" si="58"/>
        <v>7.0281177992038799</v>
      </c>
      <c r="K124" s="10">
        <f t="shared" si="58"/>
        <v>7.838020276507784</v>
      </c>
      <c r="L124" s="43">
        <f t="shared" si="58"/>
        <v>5.5376351322427473</v>
      </c>
      <c r="M124" s="43">
        <f t="shared" si="58"/>
        <v>4.9374643738768205</v>
      </c>
      <c r="N124" s="43">
        <f t="shared" si="58"/>
        <v>5.0343752883544992</v>
      </c>
      <c r="O124" s="43">
        <f t="shared" si="58"/>
        <v>4.5192980506681737</v>
      </c>
      <c r="P124" s="43">
        <f t="shared" si="58"/>
        <v>4.3400456275580126</v>
      </c>
      <c r="Q124" s="43">
        <f t="shared" si="58"/>
        <v>3.1183143185827298</v>
      </c>
      <c r="R124" s="43">
        <f t="shared" si="58"/>
        <v>2.5217681506936236</v>
      </c>
      <c r="S124" s="43">
        <f t="shared" si="57"/>
        <v>2.4553526919661612</v>
      </c>
      <c r="T124" s="20"/>
      <c r="U124" s="20"/>
      <c r="V124" s="20"/>
      <c r="W124" s="20"/>
      <c r="X124" s="28">
        <f t="shared" si="56"/>
        <v>13.917310096006544</v>
      </c>
    </row>
    <row r="125" spans="1:24" x14ac:dyDescent="0.25">
      <c r="A125" s="14"/>
      <c r="B125" s="2">
        <v>9</v>
      </c>
      <c r="C125" s="10">
        <f t="shared" si="58"/>
        <v>4.3922314880655566</v>
      </c>
      <c r="D125" s="10">
        <f t="shared" si="58"/>
        <v>5.116727821745358</v>
      </c>
      <c r="E125" s="10">
        <f t="shared" si="58"/>
        <v>5.5354844059552102</v>
      </c>
      <c r="F125" s="10">
        <f t="shared" si="58"/>
        <v>6.9606758654620293</v>
      </c>
      <c r="G125" s="10">
        <f t="shared" si="58"/>
        <v>7.3949821679379006</v>
      </c>
      <c r="H125" s="10">
        <f t="shared" si="58"/>
        <v>8.3339488378724056</v>
      </c>
      <c r="I125" s="10">
        <f t="shared" si="58"/>
        <v>8.1256643168447944</v>
      </c>
      <c r="J125" s="10">
        <f t="shared" si="58"/>
        <v>7.7757733111698091</v>
      </c>
      <c r="K125" s="10">
        <f t="shared" si="58"/>
        <v>8.6861263887242757</v>
      </c>
      <c r="L125" s="43">
        <f t="shared" si="58"/>
        <v>6.1004290309219664</v>
      </c>
      <c r="M125" s="43">
        <f t="shared" si="58"/>
        <v>5.4258202820323103</v>
      </c>
      <c r="N125" s="43">
        <f t="shared" si="58"/>
        <v>5.5347508653008788</v>
      </c>
      <c r="O125" s="43">
        <f t="shared" si="58"/>
        <v>4.9557896179332506</v>
      </c>
      <c r="P125" s="43">
        <f t="shared" si="58"/>
        <v>4.754304871793626</v>
      </c>
      <c r="Q125" s="43">
        <f t="shared" si="58"/>
        <v>3.3810446482013541</v>
      </c>
      <c r="R125" s="43">
        <f t="shared" si="58"/>
        <v>2.7105100405668687</v>
      </c>
      <c r="S125" s="43">
        <f t="shared" si="57"/>
        <v>2.6358572040290573</v>
      </c>
      <c r="T125" s="20"/>
      <c r="U125" s="20"/>
      <c r="V125" s="20"/>
      <c r="W125" s="20"/>
      <c r="X125" s="28">
        <f t="shared" si="56"/>
        <v>15.643446504023087</v>
      </c>
    </row>
    <row r="126" spans="1:24" x14ac:dyDescent="0.25">
      <c r="A126" s="14"/>
      <c r="B126" s="2">
        <v>10</v>
      </c>
      <c r="C126" s="10">
        <f t="shared" si="58"/>
        <v>4.7655053569906975</v>
      </c>
      <c r="D126" s="10">
        <f t="shared" si="58"/>
        <v>5.5697237115426521</v>
      </c>
      <c r="E126" s="10">
        <f t="shared" si="58"/>
        <v>6.034559371097397</v>
      </c>
      <c r="F126" s="10">
        <f t="shared" si="58"/>
        <v>7.6165758385439144</v>
      </c>
      <c r="G126" s="10">
        <f t="shared" si="58"/>
        <v>8.0986722739732979</v>
      </c>
      <c r="H126" s="10">
        <f t="shared" si="58"/>
        <v>9.1409608200566712</v>
      </c>
      <c r="I126" s="10">
        <f t="shared" si="58"/>
        <v>8.9097571175773478</v>
      </c>
      <c r="J126" s="10">
        <f t="shared" si="58"/>
        <v>8.5213648569467662</v>
      </c>
      <c r="K126" s="43">
        <f t="shared" si="58"/>
        <v>9.5318912323855827</v>
      </c>
      <c r="L126" s="43">
        <f t="shared" si="58"/>
        <v>6.6616692895093994</v>
      </c>
      <c r="M126" s="43">
        <f t="shared" si="58"/>
        <v>5.9128280424560087</v>
      </c>
      <c r="N126" s="43">
        <f t="shared" si="58"/>
        <v>6.033745113204569</v>
      </c>
      <c r="O126" s="43">
        <f t="shared" si="58"/>
        <v>5.3910762133601109</v>
      </c>
      <c r="P126" s="43">
        <f t="shared" si="58"/>
        <v>5.1674205183965247</v>
      </c>
      <c r="Q126" s="43">
        <f t="shared" si="58"/>
        <v>3.6430496885544388</v>
      </c>
      <c r="R126" s="43">
        <f t="shared" si="58"/>
        <v>2.8987308925116739</v>
      </c>
      <c r="S126" s="43">
        <f t="shared" si="57"/>
        <v>2.8158634181407018</v>
      </c>
      <c r="T126" s="20"/>
      <c r="U126" s="20"/>
      <c r="V126" s="20"/>
      <c r="W126" s="20"/>
      <c r="X126" s="28">
        <f t="shared" si="56"/>
        <v>17.364817766693033</v>
      </c>
    </row>
    <row r="127" spans="1:24" x14ac:dyDescent="0.25">
      <c r="A127" s="14"/>
      <c r="B127" s="2">
        <v>11</v>
      </c>
      <c r="C127" s="10">
        <f t="shared" si="58"/>
        <v>5.1376322165068293</v>
      </c>
      <c r="D127" s="10">
        <f t="shared" si="58"/>
        <v>6.0213276192295027</v>
      </c>
      <c r="E127" s="10">
        <f t="shared" si="58"/>
        <v>6.5321007606842754</v>
      </c>
      <c r="F127" s="10">
        <f t="shared" si="58"/>
        <v>8.2704603385291708</v>
      </c>
      <c r="G127" s="10">
        <f t="shared" si="58"/>
        <v>8.8002000556676609</v>
      </c>
      <c r="H127" s="10">
        <f t="shared" si="58"/>
        <v>9.9454929867118906</v>
      </c>
      <c r="I127" s="10">
        <f t="shared" si="58"/>
        <v>9.6914405296683483</v>
      </c>
      <c r="J127" s="43">
        <f t="shared" si="58"/>
        <v>9.2646653221272004</v>
      </c>
      <c r="K127" s="43">
        <f t="shared" si="58"/>
        <v>10.37505717932722</v>
      </c>
      <c r="L127" s="43">
        <f t="shared" si="58"/>
        <v>7.221184948785428</v>
      </c>
      <c r="M127" s="43">
        <f t="shared" si="58"/>
        <v>6.3983393078663422</v>
      </c>
      <c r="N127" s="43">
        <f t="shared" si="58"/>
        <v>6.5312060335837927</v>
      </c>
      <c r="O127" s="43">
        <f t="shared" si="58"/>
        <v>5.8250252444350714</v>
      </c>
      <c r="P127" s="43">
        <f t="shared" si="58"/>
        <v>5.5792667283388084</v>
      </c>
      <c r="Q127" s="43">
        <f t="shared" si="58"/>
        <v>3.9042496303685921</v>
      </c>
      <c r="R127" s="43">
        <f t="shared" si="58"/>
        <v>3.0863733726332012</v>
      </c>
      <c r="S127" s="43">
        <f t="shared" si="57"/>
        <v>2.9953165026645161</v>
      </c>
      <c r="T127" s="20"/>
      <c r="U127" s="20"/>
      <c r="V127" s="20"/>
      <c r="W127" s="20"/>
      <c r="X127" s="28">
        <f t="shared" si="56"/>
        <v>19.080899537654481</v>
      </c>
    </row>
    <row r="128" spans="1:24" ht="17.25" x14ac:dyDescent="0.25">
      <c r="A128" s="14" t="s">
        <v>93</v>
      </c>
      <c r="B128" s="3">
        <v>11.5</v>
      </c>
      <c r="C128" s="19">
        <f t="shared" si="58"/>
        <v>5.3232300801915855</v>
      </c>
      <c r="D128" s="19">
        <f t="shared" si="58"/>
        <v>6.2465645736577651</v>
      </c>
      <c r="E128" s="19">
        <f t="shared" si="58"/>
        <v>6.7802489839061648</v>
      </c>
      <c r="F128" s="19">
        <f t="shared" si="58"/>
        <v>8.5965845168581403</v>
      </c>
      <c r="G128" s="19">
        <f t="shared" si="58"/>
        <v>9.150086268577093</v>
      </c>
      <c r="H128" s="19">
        <f t="shared" si="58"/>
        <v>10.346752523825213</v>
      </c>
      <c r="I128" s="19">
        <f t="shared" si="58"/>
        <v>10.081304275463378</v>
      </c>
      <c r="J128" s="42">
        <f t="shared" si="58"/>
        <v>9.6353856151819759</v>
      </c>
      <c r="K128" s="42">
        <f t="shared" si="58"/>
        <v>10.795585272052325</v>
      </c>
      <c r="L128" s="42">
        <f t="shared" si="58"/>
        <v>7.5002427711496225</v>
      </c>
      <c r="M128" s="42">
        <f t="shared" si="58"/>
        <v>6.6404875198288114</v>
      </c>
      <c r="N128" s="42">
        <f t="shared" si="58"/>
        <v>6.7793141228764826</v>
      </c>
      <c r="O128" s="42">
        <f t="shared" si="58"/>
        <v>6.0414568484861926</v>
      </c>
      <c r="P128" s="42">
        <f t="shared" si="58"/>
        <v>5.784674574553784</v>
      </c>
      <c r="Q128" s="42">
        <f t="shared" si="58"/>
        <v>4.0345228153204244</v>
      </c>
      <c r="R128" s="42">
        <f t="shared" si="58"/>
        <v>3.1799598541152108</v>
      </c>
      <c r="S128" s="42">
        <f t="shared" si="57"/>
        <v>3.0848185320599946</v>
      </c>
      <c r="T128" s="20"/>
      <c r="U128" s="20"/>
      <c r="V128" s="20"/>
      <c r="W128" s="20"/>
      <c r="X128" s="37">
        <f t="shared" si="56"/>
        <v>19.936793441719715</v>
      </c>
    </row>
    <row r="129" spans="1:24" x14ac:dyDescent="0.25">
      <c r="A129" s="14"/>
      <c r="B129" s="2"/>
      <c r="C129" s="2"/>
      <c r="D129" s="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</row>
    <row r="130" spans="1:24" x14ac:dyDescent="0.25">
      <c r="A130" s="14" t="s">
        <v>97</v>
      </c>
      <c r="B130" s="45" t="s">
        <v>85</v>
      </c>
      <c r="C130" s="2"/>
      <c r="D130" s="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46" t="s">
        <v>38</v>
      </c>
    </row>
    <row r="131" spans="1:24" ht="16.5" x14ac:dyDescent="0.25">
      <c r="A131" s="14" t="s">
        <v>98</v>
      </c>
      <c r="B131" s="44">
        <v>1</v>
      </c>
      <c r="C131" s="5">
        <f>C$30/C115</f>
        <v>7.2545257041972491</v>
      </c>
      <c r="D131" s="5">
        <f t="shared" ref="D131:S144" si="59">D$30/D115</f>
        <v>8.2232482874338686</v>
      </c>
      <c r="E131" s="5">
        <f t="shared" si="59"/>
        <v>8.9641709008463302</v>
      </c>
      <c r="F131" s="5">
        <f t="shared" si="59"/>
        <v>10.510542042808547</v>
      </c>
      <c r="G131" s="5">
        <f t="shared" si="59"/>
        <v>11.088753205927828</v>
      </c>
      <c r="H131" s="5">
        <f t="shared" si="59"/>
        <v>11.824866093867092</v>
      </c>
      <c r="I131" s="5">
        <f t="shared" si="59"/>
        <v>11.69938974682862</v>
      </c>
      <c r="J131" s="5">
        <f t="shared" si="59"/>
        <v>11.389973833240491</v>
      </c>
      <c r="K131" s="5">
        <f t="shared" si="59"/>
        <v>12.113103208889962</v>
      </c>
      <c r="L131" s="5">
        <f t="shared" si="59"/>
        <v>9.5600911793307297</v>
      </c>
      <c r="M131" s="5">
        <f t="shared" si="59"/>
        <v>8.7028656579288342</v>
      </c>
      <c r="N131" s="5">
        <f t="shared" si="59"/>
        <v>8.8982531702117065</v>
      </c>
      <c r="O131" s="5">
        <f t="shared" si="59"/>
        <v>8.0481641351695874</v>
      </c>
      <c r="P131" s="5">
        <f t="shared" si="59"/>
        <v>7.7527896906554137</v>
      </c>
      <c r="Q131" s="5">
        <f t="shared" si="59"/>
        <v>5.5308068140006839</v>
      </c>
      <c r="R131" s="5">
        <f t="shared" si="59"/>
        <v>4.1987492575880783</v>
      </c>
      <c r="S131" s="5">
        <f t="shared" si="59"/>
        <v>4.0591888289727258</v>
      </c>
      <c r="T131" s="20"/>
      <c r="U131" s="20"/>
      <c r="V131" s="20"/>
      <c r="W131" s="20"/>
      <c r="X131" s="47">
        <f t="shared" ref="X131:X144" si="60">SIN(B131*PI()/180)*100</f>
        <v>1.7452406437283512</v>
      </c>
    </row>
    <row r="132" spans="1:24" x14ac:dyDescent="0.25">
      <c r="A132" s="14"/>
      <c r="B132" s="44">
        <v>2</v>
      </c>
      <c r="C132" s="5">
        <f t="shared" ref="C132:R144" si="61">C$30/C116</f>
        <v>5.6922179394077954</v>
      </c>
      <c r="D132" s="5">
        <f t="shared" si="61"/>
        <v>6.2551643968411792</v>
      </c>
      <c r="E132" s="5">
        <f t="shared" si="61"/>
        <v>6.7102863868068638</v>
      </c>
      <c r="F132" s="5">
        <f t="shared" si="61"/>
        <v>7.5114148421767277</v>
      </c>
      <c r="G132" s="5">
        <f t="shared" si="61"/>
        <v>7.8296327444812084</v>
      </c>
      <c r="H132" s="5">
        <f t="shared" si="61"/>
        <v>8.1558160459369446</v>
      </c>
      <c r="I132" s="5">
        <f t="shared" si="61"/>
        <v>8.109082824273246</v>
      </c>
      <c r="J132" s="5">
        <f t="shared" si="61"/>
        <v>7.9629553555470434</v>
      </c>
      <c r="K132" s="5">
        <f t="shared" si="61"/>
        <v>8.2881351552090905</v>
      </c>
      <c r="L132" s="5">
        <f t="shared" si="61"/>
        <v>7.0163225940981775</v>
      </c>
      <c r="M132" s="5">
        <f t="shared" si="61"/>
        <v>6.5413040997019536</v>
      </c>
      <c r="N132" s="5">
        <f t="shared" si="61"/>
        <v>6.6611223949188387</v>
      </c>
      <c r="O132" s="5">
        <f t="shared" si="61"/>
        <v>6.1619840392219034</v>
      </c>
      <c r="P132" s="5">
        <f t="shared" si="61"/>
        <v>5.9861970085887188</v>
      </c>
      <c r="Q132" s="5">
        <f t="shared" si="61"/>
        <v>4.5715917413056708</v>
      </c>
      <c r="R132" s="5">
        <f t="shared" si="61"/>
        <v>3.6189833021937616</v>
      </c>
      <c r="S132" s="5">
        <f t="shared" si="59"/>
        <v>3.5166150462199908</v>
      </c>
      <c r="X132" s="47">
        <f t="shared" si="60"/>
        <v>3.4899496702500969</v>
      </c>
    </row>
    <row r="133" spans="1:24" x14ac:dyDescent="0.25">
      <c r="A133" s="14" t="s">
        <v>86</v>
      </c>
      <c r="B133" s="45">
        <v>2.2999999999999998</v>
      </c>
      <c r="C133" s="18">
        <f t="shared" si="61"/>
        <v>5.3468927019024814</v>
      </c>
      <c r="D133" s="18">
        <f t="shared" si="61"/>
        <v>5.8362697210749399</v>
      </c>
      <c r="E133" s="18">
        <f t="shared" si="61"/>
        <v>6.2397854709225857</v>
      </c>
      <c r="F133" s="18">
        <f t="shared" si="61"/>
        <v>6.9193059430370756</v>
      </c>
      <c r="G133" s="18">
        <f t="shared" si="61"/>
        <v>7.1954090463825029</v>
      </c>
      <c r="H133" s="18">
        <f t="shared" si="61"/>
        <v>7.4615063940632922</v>
      </c>
      <c r="I133" s="18">
        <f t="shared" si="61"/>
        <v>7.4256841632458119</v>
      </c>
      <c r="J133" s="18">
        <f t="shared" si="61"/>
        <v>7.3039056687180404</v>
      </c>
      <c r="K133" s="18">
        <f t="shared" si="61"/>
        <v>7.5711600077419954</v>
      </c>
      <c r="L133" s="18">
        <f t="shared" si="61"/>
        <v>6.4978182409242988</v>
      </c>
      <c r="M133" s="18">
        <f t="shared" si="61"/>
        <v>6.0878449257837479</v>
      </c>
      <c r="N133" s="18">
        <f t="shared" si="61"/>
        <v>6.1941035969559852</v>
      </c>
      <c r="O133" s="18">
        <f t="shared" si="61"/>
        <v>5.7573362168056583</v>
      </c>
      <c r="P133" s="18">
        <f t="shared" si="61"/>
        <v>5.6032920704034623</v>
      </c>
      <c r="Q133" s="18">
        <f t="shared" si="61"/>
        <v>4.3455733038163018</v>
      </c>
      <c r="R133" s="9">
        <f t="shared" si="61"/>
        <v>3.4750812411531875</v>
      </c>
      <c r="S133" s="9">
        <f t="shared" si="59"/>
        <v>3.3810821989660895</v>
      </c>
      <c r="X133" s="48">
        <f t="shared" si="60"/>
        <v>4.0131792532559727</v>
      </c>
    </row>
    <row r="134" spans="1:24" x14ac:dyDescent="0.25">
      <c r="A134" s="14"/>
      <c r="B134" s="44">
        <v>3</v>
      </c>
      <c r="C134" s="5">
        <f t="shared" si="61"/>
        <v>4.6840853279999113</v>
      </c>
      <c r="D134" s="5">
        <f t="shared" si="61"/>
        <v>5.0478016245037178</v>
      </c>
      <c r="E134" s="5">
        <f t="shared" si="61"/>
        <v>5.3627403765573813</v>
      </c>
      <c r="F134" s="5">
        <f t="shared" si="61"/>
        <v>5.8446821070714625</v>
      </c>
      <c r="G134" s="5">
        <f t="shared" si="61"/>
        <v>6.0519687684257635</v>
      </c>
      <c r="H134" s="5">
        <f t="shared" si="61"/>
        <v>6.2253693103232948</v>
      </c>
      <c r="I134" s="5">
        <f t="shared" si="61"/>
        <v>6.2058063305276354</v>
      </c>
      <c r="J134" s="5">
        <f t="shared" si="61"/>
        <v>6.1220681545648308</v>
      </c>
      <c r="K134" s="5">
        <f t="shared" si="61"/>
        <v>6.299991865325854</v>
      </c>
      <c r="L134" s="5">
        <f t="shared" si="61"/>
        <v>5.5424695588328774</v>
      </c>
      <c r="M134" s="5">
        <f t="shared" si="61"/>
        <v>5.2404965078564034</v>
      </c>
      <c r="N134" s="5">
        <f t="shared" si="61"/>
        <v>5.3235353471175992</v>
      </c>
      <c r="O134" s="5">
        <f t="shared" si="61"/>
        <v>4.992619107214141</v>
      </c>
      <c r="P134" s="5">
        <f t="shared" si="61"/>
        <v>4.8758388960070906</v>
      </c>
      <c r="Q134" s="49">
        <f t="shared" si="61"/>
        <v>3.8962685201687388</v>
      </c>
      <c r="R134" s="49">
        <f t="shared" si="61"/>
        <v>3.1801357086567719</v>
      </c>
      <c r="S134" s="49">
        <f t="shared" si="59"/>
        <v>3.1022091525361546</v>
      </c>
      <c r="X134" s="47">
        <f t="shared" si="60"/>
        <v>5.2335956242943826</v>
      </c>
    </row>
    <row r="135" spans="1:24" x14ac:dyDescent="0.25">
      <c r="A135" s="14"/>
      <c r="B135" s="44">
        <v>4</v>
      </c>
      <c r="C135" s="5">
        <f t="shared" si="61"/>
        <v>3.9798668278651781</v>
      </c>
      <c r="D135" s="5">
        <f t="shared" si="61"/>
        <v>4.2317434350180907</v>
      </c>
      <c r="E135" s="5">
        <f t="shared" si="61"/>
        <v>4.4665891573673768</v>
      </c>
      <c r="F135" s="5">
        <f t="shared" si="61"/>
        <v>4.7840941710062523</v>
      </c>
      <c r="G135" s="5">
        <f t="shared" si="61"/>
        <v>4.9329912293272047</v>
      </c>
      <c r="H135" s="5">
        <f t="shared" si="61"/>
        <v>5.0347541331137311</v>
      </c>
      <c r="I135" s="5">
        <f t="shared" si="61"/>
        <v>5.0270014967552559</v>
      </c>
      <c r="J135" s="5">
        <f t="shared" si="61"/>
        <v>4.9733689468208828</v>
      </c>
      <c r="K135" s="5">
        <f t="shared" si="61"/>
        <v>5.082036477326648</v>
      </c>
      <c r="L135" s="5">
        <f t="shared" si="61"/>
        <v>4.5810509950381366</v>
      </c>
      <c r="M135" s="5">
        <f t="shared" si="61"/>
        <v>4.3718939769908953</v>
      </c>
      <c r="N135" s="5">
        <f t="shared" si="61"/>
        <v>4.4339831695418122</v>
      </c>
      <c r="O135" s="5">
        <f t="shared" si="61"/>
        <v>4.1968983410980591</v>
      </c>
      <c r="P135" s="5">
        <f t="shared" si="61"/>
        <v>4.1135322342396785</v>
      </c>
      <c r="Q135" s="49">
        <f t="shared" si="61"/>
        <v>3.3951846849202112</v>
      </c>
      <c r="R135" s="49">
        <f t="shared" si="61"/>
        <v>2.8364898450321956</v>
      </c>
      <c r="S135" s="49">
        <f t="shared" si="59"/>
        <v>2.7754436145100483</v>
      </c>
      <c r="X135" s="47">
        <f t="shared" si="60"/>
        <v>6.9756473744125298</v>
      </c>
    </row>
    <row r="136" spans="1:24" x14ac:dyDescent="0.25">
      <c r="A136" s="14"/>
      <c r="B136" s="44">
        <v>5</v>
      </c>
      <c r="C136" s="5">
        <f t="shared" si="61"/>
        <v>3.4602740786207233</v>
      </c>
      <c r="D136" s="5">
        <f t="shared" si="61"/>
        <v>3.6434411235691968</v>
      </c>
      <c r="E136" s="5">
        <f t="shared" si="61"/>
        <v>3.8277291807956577</v>
      </c>
      <c r="F136" s="5">
        <f t="shared" si="61"/>
        <v>4.0500586867935136</v>
      </c>
      <c r="G136" s="5">
        <f t="shared" si="61"/>
        <v>4.1640239502229077</v>
      </c>
      <c r="H136" s="5">
        <f t="shared" si="61"/>
        <v>4.2272665114537897</v>
      </c>
      <c r="I136" s="5">
        <f t="shared" si="61"/>
        <v>4.2253643956599465</v>
      </c>
      <c r="J136" s="5">
        <f t="shared" si="61"/>
        <v>4.1884399011629849</v>
      </c>
      <c r="K136" s="5">
        <f t="shared" si="61"/>
        <v>4.2595558780936518</v>
      </c>
      <c r="L136" s="5">
        <f t="shared" si="61"/>
        <v>3.9045743140976352</v>
      </c>
      <c r="M136" s="5">
        <f t="shared" si="61"/>
        <v>3.750940847344054</v>
      </c>
      <c r="N136" s="5">
        <f t="shared" si="61"/>
        <v>3.799815940498418</v>
      </c>
      <c r="O136" s="49">
        <f t="shared" si="61"/>
        <v>3.6205594906276803</v>
      </c>
      <c r="P136" s="49">
        <f t="shared" si="61"/>
        <v>3.5579479987107177</v>
      </c>
      <c r="Q136" s="49">
        <f t="shared" si="61"/>
        <v>3.0087173012808415</v>
      </c>
      <c r="R136" s="49">
        <f t="shared" si="61"/>
        <v>2.5601745106312457</v>
      </c>
      <c r="S136" s="49">
        <f t="shared" si="59"/>
        <v>2.5112484826924173</v>
      </c>
      <c r="X136" s="47">
        <f t="shared" si="60"/>
        <v>8.7155742747658174</v>
      </c>
    </row>
    <row r="137" spans="1:24" x14ac:dyDescent="0.25">
      <c r="A137" s="14"/>
      <c r="B137" s="44">
        <v>6</v>
      </c>
      <c r="C137" s="5">
        <f t="shared" si="61"/>
        <v>3.0612247469583744</v>
      </c>
      <c r="D137" s="5">
        <f t="shared" si="61"/>
        <v>3.1993430709522643</v>
      </c>
      <c r="E137" s="5">
        <f t="shared" si="61"/>
        <v>3.3493935965478876</v>
      </c>
      <c r="F137" s="5">
        <f t="shared" si="61"/>
        <v>3.5120225333614599</v>
      </c>
      <c r="G137" s="5">
        <f t="shared" si="61"/>
        <v>3.6032042862875477</v>
      </c>
      <c r="H137" s="5">
        <f t="shared" si="61"/>
        <v>3.6437617439620871</v>
      </c>
      <c r="I137" s="5">
        <f t="shared" si="61"/>
        <v>3.6449972378439166</v>
      </c>
      <c r="J137" s="5">
        <f t="shared" si="61"/>
        <v>3.6182549882179207</v>
      </c>
      <c r="K137" s="5">
        <f t="shared" si="61"/>
        <v>3.6669925830658885</v>
      </c>
      <c r="L137" s="5">
        <f t="shared" si="61"/>
        <v>3.402847792768616</v>
      </c>
      <c r="M137" s="5">
        <f t="shared" si="61"/>
        <v>3.2850651870128669</v>
      </c>
      <c r="N137" s="49">
        <f t="shared" si="61"/>
        <v>3.3249876155238498</v>
      </c>
      <c r="O137" s="49">
        <f t="shared" si="61"/>
        <v>3.1839859425213324</v>
      </c>
      <c r="P137" s="49">
        <f t="shared" si="61"/>
        <v>3.135152366521353</v>
      </c>
      <c r="Q137" s="49">
        <f t="shared" si="61"/>
        <v>2.7016615627446123</v>
      </c>
      <c r="R137" s="49">
        <f t="shared" si="61"/>
        <v>2.3332307362686535</v>
      </c>
      <c r="S137" s="49">
        <f t="shared" si="59"/>
        <v>2.2932833846834306</v>
      </c>
      <c r="X137" s="47">
        <f t="shared" si="60"/>
        <v>10.452846326765346</v>
      </c>
    </row>
    <row r="138" spans="1:24" x14ac:dyDescent="0.25">
      <c r="A138" s="14" t="s">
        <v>87</v>
      </c>
      <c r="B138" s="45">
        <v>6.9</v>
      </c>
      <c r="C138" s="18">
        <f t="shared" si="61"/>
        <v>2.7738258164722538</v>
      </c>
      <c r="D138" s="18">
        <f t="shared" si="61"/>
        <v>2.8835618776774443</v>
      </c>
      <c r="E138" s="18">
        <f t="shared" si="61"/>
        <v>3.0113010924413683</v>
      </c>
      <c r="F138" s="18">
        <f t="shared" si="61"/>
        <v>3.1375417553365921</v>
      </c>
      <c r="G138" s="18">
        <f t="shared" si="61"/>
        <v>3.2142651966907243</v>
      </c>
      <c r="H138" s="18">
        <f t="shared" si="61"/>
        <v>3.2417372908004647</v>
      </c>
      <c r="I138" s="18">
        <f t="shared" si="61"/>
        <v>3.24460112904339</v>
      </c>
      <c r="J138" s="18">
        <f t="shared" si="61"/>
        <v>3.2239424494364428</v>
      </c>
      <c r="K138" s="18">
        <f t="shared" si="61"/>
        <v>3.2595904180244171</v>
      </c>
      <c r="L138" s="18">
        <f t="shared" si="61"/>
        <v>3.0506580023193877</v>
      </c>
      <c r="M138" s="9">
        <f t="shared" si="61"/>
        <v>2.9552887647306672</v>
      </c>
      <c r="N138" s="9">
        <f t="shared" si="61"/>
        <v>2.9893707952366881</v>
      </c>
      <c r="O138" s="9">
        <f t="shared" si="61"/>
        <v>2.8727631306598762</v>
      </c>
      <c r="P138" s="9">
        <f t="shared" si="61"/>
        <v>2.8327224223511545</v>
      </c>
      <c r="Q138" s="9">
        <f t="shared" si="61"/>
        <v>2.4747498016860132</v>
      </c>
      <c r="R138" s="9">
        <f t="shared" si="61"/>
        <v>2.1611165137537403</v>
      </c>
      <c r="S138" s="9">
        <f t="shared" si="59"/>
        <v>2.1273881614208934</v>
      </c>
      <c r="X138" s="48">
        <f t="shared" si="60"/>
        <v>12.01368388346471</v>
      </c>
    </row>
    <row r="139" spans="1:24" x14ac:dyDescent="0.25">
      <c r="A139" s="14"/>
      <c r="B139" s="44">
        <v>7</v>
      </c>
      <c r="C139" s="5">
        <f t="shared" si="61"/>
        <v>2.7452180820446972</v>
      </c>
      <c r="D139" s="5">
        <f t="shared" si="61"/>
        <v>2.8523126520559114</v>
      </c>
      <c r="E139" s="5">
        <f t="shared" si="61"/>
        <v>2.9779353111760769</v>
      </c>
      <c r="F139" s="5">
        <f t="shared" si="61"/>
        <v>3.100841550008484</v>
      </c>
      <c r="G139" s="5">
        <f t="shared" si="61"/>
        <v>3.1762095992554453</v>
      </c>
      <c r="H139" s="5">
        <f t="shared" si="61"/>
        <v>3.2025170165118744</v>
      </c>
      <c r="I139" s="5">
        <f t="shared" si="61"/>
        <v>3.2055163800131354</v>
      </c>
      <c r="J139" s="5">
        <f t="shared" si="61"/>
        <v>3.1854102785580927</v>
      </c>
      <c r="K139" s="5">
        <f t="shared" si="61"/>
        <v>3.2198831420866441</v>
      </c>
      <c r="L139" s="5">
        <f t="shared" si="61"/>
        <v>3.0160095663298034</v>
      </c>
      <c r="M139" s="49">
        <f t="shared" si="61"/>
        <v>2.9227216155001874</v>
      </c>
      <c r="N139" s="49">
        <f t="shared" si="61"/>
        <v>2.9562491876338286</v>
      </c>
      <c r="O139" s="49">
        <f t="shared" si="61"/>
        <v>2.8419291068690722</v>
      </c>
      <c r="P139" s="49">
        <f t="shared" si="61"/>
        <v>2.8027127393946665</v>
      </c>
      <c r="Q139" s="49">
        <f t="shared" si="61"/>
        <v>2.4518914982949753</v>
      </c>
      <c r="R139" s="49">
        <f t="shared" si="61"/>
        <v>2.1435650869212592</v>
      </c>
      <c r="S139" s="49">
        <f t="shared" si="59"/>
        <v>2.1104421965825497</v>
      </c>
      <c r="X139" s="47">
        <f t="shared" si="60"/>
        <v>12.186934340514748</v>
      </c>
    </row>
    <row r="140" spans="1:24" x14ac:dyDescent="0.25">
      <c r="A140" s="14"/>
      <c r="B140" s="44">
        <v>8</v>
      </c>
      <c r="C140" s="5">
        <f t="shared" si="61"/>
        <v>2.4888472808510853</v>
      </c>
      <c r="D140" s="5">
        <f t="shared" si="61"/>
        <v>2.5737387206389828</v>
      </c>
      <c r="E140" s="5">
        <f t="shared" si="61"/>
        <v>2.6812165293659094</v>
      </c>
      <c r="F140" s="5">
        <f t="shared" si="61"/>
        <v>2.7764731823226123</v>
      </c>
      <c r="G140" s="5">
        <f t="shared" si="61"/>
        <v>2.8403382676923079</v>
      </c>
      <c r="H140" s="5">
        <f t="shared" si="61"/>
        <v>2.857255680268354</v>
      </c>
      <c r="I140" s="5">
        <f t="shared" si="61"/>
        <v>2.8612689355167644</v>
      </c>
      <c r="J140" s="5">
        <f t="shared" si="61"/>
        <v>2.8457121197179602</v>
      </c>
      <c r="K140" s="5">
        <f t="shared" si="61"/>
        <v>2.8706228366667146</v>
      </c>
      <c r="L140" s="49">
        <f t="shared" si="61"/>
        <v>2.7087375101083966</v>
      </c>
      <c r="M140" s="49">
        <f t="shared" si="61"/>
        <v>2.6329303900966887</v>
      </c>
      <c r="N140" s="49">
        <f t="shared" si="61"/>
        <v>2.6617006544976567</v>
      </c>
      <c r="O140" s="49">
        <f t="shared" si="61"/>
        <v>2.5667702970564092</v>
      </c>
      <c r="P140" s="49">
        <f t="shared" si="61"/>
        <v>2.5345355657445712</v>
      </c>
      <c r="Q140" s="49">
        <f t="shared" si="61"/>
        <v>2.2448025711473152</v>
      </c>
      <c r="R140" s="49">
        <f t="shared" si="61"/>
        <v>1.9827358032992557</v>
      </c>
      <c r="S140" s="49">
        <f t="shared" si="59"/>
        <v>1.9549126346310461</v>
      </c>
      <c r="X140" s="47">
        <f t="shared" si="60"/>
        <v>13.917310096006544</v>
      </c>
    </row>
    <row r="141" spans="1:24" x14ac:dyDescent="0.25">
      <c r="A141" s="14"/>
      <c r="B141" s="44">
        <v>9</v>
      </c>
      <c r="C141" s="5">
        <f t="shared" si="61"/>
        <v>2.2767470310186768</v>
      </c>
      <c r="D141" s="5">
        <f t="shared" si="61"/>
        <v>2.3452488422389255</v>
      </c>
      <c r="E141" s="5">
        <f t="shared" si="61"/>
        <v>2.438810953107621</v>
      </c>
      <c r="F141" s="5">
        <f t="shared" si="61"/>
        <v>2.51412367681603</v>
      </c>
      <c r="G141" s="5">
        <f t="shared" si="61"/>
        <v>2.5693097790522694</v>
      </c>
      <c r="H141" s="5">
        <f t="shared" si="61"/>
        <v>2.5798094538685441</v>
      </c>
      <c r="I141" s="5">
        <f t="shared" si="61"/>
        <v>2.5844040783799356</v>
      </c>
      <c r="J141" s="5">
        <f t="shared" si="61"/>
        <v>2.572091443467138</v>
      </c>
      <c r="K141" s="5">
        <f t="shared" si="61"/>
        <v>2.5903376249749179</v>
      </c>
      <c r="L141" s="49">
        <f t="shared" si="61"/>
        <v>2.4588434557582302</v>
      </c>
      <c r="M141" s="49">
        <f t="shared" si="61"/>
        <v>2.3959510865204483</v>
      </c>
      <c r="N141" s="49">
        <f t="shared" si="61"/>
        <v>2.4210665170150443</v>
      </c>
      <c r="O141" s="49">
        <f t="shared" si="61"/>
        <v>2.3406966183600089</v>
      </c>
      <c r="P141" s="49">
        <f t="shared" si="61"/>
        <v>2.3136925999972946</v>
      </c>
      <c r="Q141" s="49">
        <f t="shared" si="61"/>
        <v>2.0703660342740093</v>
      </c>
      <c r="R141" s="49">
        <f t="shared" si="61"/>
        <v>1.8446712704131187</v>
      </c>
      <c r="S141" s="49">
        <f t="shared" si="59"/>
        <v>1.8210394677917026</v>
      </c>
      <c r="X141" s="47">
        <f t="shared" si="60"/>
        <v>15.643446504023087</v>
      </c>
    </row>
    <row r="142" spans="1:24" x14ac:dyDescent="0.25">
      <c r="A142" s="14"/>
      <c r="B142" s="44">
        <v>10</v>
      </c>
      <c r="C142" s="5">
        <f t="shared" si="61"/>
        <v>2.0984133372823992</v>
      </c>
      <c r="D142" s="5">
        <f t="shared" si="61"/>
        <v>2.154505433569585</v>
      </c>
      <c r="E142" s="5">
        <f t="shared" si="61"/>
        <v>2.2371144552257505</v>
      </c>
      <c r="F142" s="5">
        <f t="shared" si="61"/>
        <v>2.2976203967458337</v>
      </c>
      <c r="G142" s="5">
        <f t="shared" si="61"/>
        <v>2.346063571563489</v>
      </c>
      <c r="H142" s="5">
        <f t="shared" si="61"/>
        <v>2.3520503394813486</v>
      </c>
      <c r="I142" s="5">
        <f t="shared" si="61"/>
        <v>2.3569666067070201</v>
      </c>
      <c r="J142" s="5">
        <f t="shared" si="61"/>
        <v>2.3470418572320195</v>
      </c>
      <c r="K142" s="49">
        <f t="shared" si="61"/>
        <v>2.3604969309295023</v>
      </c>
      <c r="L142" s="49">
        <f t="shared" si="61"/>
        <v>2.2516878800365485</v>
      </c>
      <c r="M142" s="49">
        <f t="shared" si="61"/>
        <v>2.1986095158959156</v>
      </c>
      <c r="N142" s="49">
        <f t="shared" si="61"/>
        <v>2.2208429008170607</v>
      </c>
      <c r="O142" s="49">
        <f t="shared" si="61"/>
        <v>2.1517039531463116</v>
      </c>
      <c r="P142" s="49">
        <f t="shared" si="61"/>
        <v>2.1287216631274579</v>
      </c>
      <c r="Q142" s="49">
        <f t="shared" si="61"/>
        <v>1.9214670669994618</v>
      </c>
      <c r="R142" s="49">
        <f t="shared" si="61"/>
        <v>1.7248927842582973</v>
      </c>
      <c r="S142" s="49">
        <f t="shared" si="59"/>
        <v>1.7046281325567316</v>
      </c>
      <c r="X142" s="47">
        <f t="shared" si="60"/>
        <v>17.364817766693033</v>
      </c>
    </row>
    <row r="143" spans="1:24" x14ac:dyDescent="0.25">
      <c r="A143" s="14"/>
      <c r="B143" s="44">
        <v>11</v>
      </c>
      <c r="C143" s="5">
        <f t="shared" si="61"/>
        <v>1.9464219271809191</v>
      </c>
      <c r="D143" s="5">
        <f t="shared" si="61"/>
        <v>1.9929159744899476</v>
      </c>
      <c r="E143" s="5">
        <f t="shared" si="61"/>
        <v>2.0667164354313781</v>
      </c>
      <c r="F143" s="5">
        <f t="shared" si="61"/>
        <v>2.1159644425684077</v>
      </c>
      <c r="G143" s="5">
        <f t="shared" si="61"/>
        <v>2.1590418263006739</v>
      </c>
      <c r="H143" s="5">
        <f t="shared" si="61"/>
        <v>2.1617832347502546</v>
      </c>
      <c r="I143" s="5">
        <f t="shared" si="61"/>
        <v>2.1668605338610734</v>
      </c>
      <c r="J143" s="49">
        <f t="shared" si="61"/>
        <v>2.158739609539174</v>
      </c>
      <c r="K143" s="49">
        <f t="shared" si="61"/>
        <v>2.1686627467299444</v>
      </c>
      <c r="L143" s="49">
        <f t="shared" si="61"/>
        <v>2.0772214126052728</v>
      </c>
      <c r="M143" s="49">
        <f t="shared" si="61"/>
        <v>2.0317772119426905</v>
      </c>
      <c r="N143" s="49">
        <f t="shared" si="61"/>
        <v>2.0516884524996639</v>
      </c>
      <c r="O143" s="49">
        <f t="shared" si="61"/>
        <v>1.9914076786331598</v>
      </c>
      <c r="P143" s="49">
        <f t="shared" si="61"/>
        <v>1.9715852522568285</v>
      </c>
      <c r="Q143" s="49">
        <f t="shared" si="61"/>
        <v>1.7929181437456254</v>
      </c>
      <c r="R143" s="49">
        <f t="shared" si="61"/>
        <v>1.6200243445381173</v>
      </c>
      <c r="S143" s="49">
        <f t="shared" si="59"/>
        <v>1.6025017709247447</v>
      </c>
      <c r="X143" s="47">
        <f t="shared" si="60"/>
        <v>19.080899537654481</v>
      </c>
    </row>
    <row r="144" spans="1:24" x14ac:dyDescent="0.25">
      <c r="A144" s="14" t="s">
        <v>93</v>
      </c>
      <c r="B144" s="45">
        <v>11.5</v>
      </c>
      <c r="C144" s="18">
        <f t="shared" si="61"/>
        <v>1.8785586663276623</v>
      </c>
      <c r="D144" s="18">
        <f t="shared" si="61"/>
        <v>1.9210559433908532</v>
      </c>
      <c r="E144" s="18">
        <f t="shared" si="61"/>
        <v>1.9910773235679207</v>
      </c>
      <c r="F144" s="18">
        <f t="shared" si="61"/>
        <v>2.0356921944618835</v>
      </c>
      <c r="G144" s="18">
        <f t="shared" si="61"/>
        <v>2.0764831546178026</v>
      </c>
      <c r="H144" s="18">
        <f t="shared" si="61"/>
        <v>2.0779466746201263</v>
      </c>
      <c r="I144" s="18">
        <f t="shared" si="61"/>
        <v>2.0830638006940578</v>
      </c>
      <c r="J144" s="9">
        <f t="shared" si="61"/>
        <v>2.0756823648538818</v>
      </c>
      <c r="K144" s="9">
        <f t="shared" si="61"/>
        <v>2.0841852880591971</v>
      </c>
      <c r="L144" s="9">
        <f t="shared" si="61"/>
        <v>1.9999352631222669</v>
      </c>
      <c r="M144" s="9">
        <f t="shared" si="61"/>
        <v>1.9576875886267961</v>
      </c>
      <c r="N144" s="9">
        <f t="shared" si="61"/>
        <v>1.9766011365046972</v>
      </c>
      <c r="O144" s="9">
        <f t="shared" si="61"/>
        <v>1.9200666810864686</v>
      </c>
      <c r="P144" s="9">
        <f t="shared" si="61"/>
        <v>1.9015762871757593</v>
      </c>
      <c r="Q144" s="9">
        <f t="shared" si="61"/>
        <v>1.735025508696759</v>
      </c>
      <c r="R144" s="9">
        <f t="shared" si="61"/>
        <v>1.5723468941060565</v>
      </c>
      <c r="S144" s="9">
        <f t="shared" si="59"/>
        <v>1.5560072497342763</v>
      </c>
      <c r="X144" s="48">
        <f t="shared" si="60"/>
        <v>19.936793441719715</v>
      </c>
    </row>
  </sheetData>
  <pageMargins left="0.7" right="0.7" top="0.75" bottom="0.75" header="0.3" footer="0.3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4" sqref="S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Sogin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Rilli Alceste</dc:creator>
  <cp:lastModifiedBy>Rilli Alceste</cp:lastModifiedBy>
  <dcterms:created xsi:type="dcterms:W3CDTF">2015-09-08T07:53:08Z</dcterms:created>
  <dcterms:modified xsi:type="dcterms:W3CDTF">2016-02-29T08:17:22Z</dcterms:modified>
</cp:coreProperties>
</file>